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2-3.5" sheetId="1" r:id="rId1"/>
    <sheet name="2-5.1" sheetId="2" r:id="rId2"/>
    <sheet name="02-5.2" sheetId="3" r:id="rId3"/>
    <sheet name="2-5.5" sheetId="4" r:id="rId4"/>
    <sheet name="2-5.6" sheetId="5" r:id="rId5"/>
    <sheet name="04-" sheetId="6" r:id="rId6"/>
    <sheet name="08-" sheetId="7" r:id="rId7"/>
    <sheet name="10-" sheetId="8" r:id="rId8"/>
  </sheets>
  <externalReferences>
    <externalReference r:id="rId11"/>
    <externalReference r:id="rId12"/>
  </externalReferences>
  <definedNames>
    <definedName name="_xlnm._FilterDatabase" localSheetId="5" hidden="1">'04-'!$B$4:$P$460</definedName>
    <definedName name="glosas">'[1]Glosa'!$A$3:$A$21</definedName>
    <definedName name="PROG_OCTUBRE">'[2]PROG. OCT.'!$A$1:$AE$130</definedName>
    <definedName name="_xlnm.Print_Titles" localSheetId="5">'04-'!$2:$4</definedName>
  </definedNames>
  <calcPr fullCalcOnLoad="1"/>
</workbook>
</file>

<file path=xl/sharedStrings.xml><?xml version="1.0" encoding="utf-8"?>
<sst xmlns="http://schemas.openxmlformats.org/spreadsheetml/2006/main" count="2023" uniqueCount="607">
  <si>
    <t>CODIGO BIP</t>
  </si>
  <si>
    <t>COMUNA</t>
  </si>
  <si>
    <t>SAN JOSE DE MAIPO</t>
  </si>
  <si>
    <t xml:space="preserve">COMUNA </t>
  </si>
  <si>
    <t>INSTITUCION BENEFICIADA CON LA TRANSFERENCIA</t>
  </si>
  <si>
    <t>LISTADO DE BENEFICIARIOS</t>
  </si>
  <si>
    <t>PADRE HURTADO</t>
  </si>
  <si>
    <t>* Observación: No aplica, dado que no tenemos proyectos de dicha naturaleza</t>
  </si>
  <si>
    <t>MELIPILLA</t>
  </si>
  <si>
    <t>INDEPENDENCIA</t>
  </si>
  <si>
    <t>ISLA DE MAIPO</t>
  </si>
  <si>
    <t>SAN PEDRO</t>
  </si>
  <si>
    <t>EL MONTE</t>
  </si>
  <si>
    <t>MEJORAMIENTO DE ESPACIOS PUBLICOS NODOS II ETAPA, LA FLORIDA</t>
  </si>
  <si>
    <t>CONSTRUCCION DE CICLOVIA SECTOR CERRILLOS, COMUNA DE CURACAVI</t>
  </si>
  <si>
    <t>REPOSICION ACERAS Y MEJORAMIENTO DEL ESPACIO PÚBLICO - LA REINA</t>
  </si>
  <si>
    <t>CONSTRUCCION POLIDEPORTIVO MUNICIPAL, LA FLORIDA</t>
  </si>
  <si>
    <t>CONSERVACION INFRAESTRUCTURA ESCUELA D-271, COMUNA DE CERRILLOS</t>
  </si>
  <si>
    <t>CONSERVACION LICEO OLOF PALME LA CISTERNA</t>
  </si>
  <si>
    <t>CONSERVACION DE INFRAESTRUCTURA DEL LICEO VÍCTOR JARA DE LA PINTANA</t>
  </si>
  <si>
    <t>CONSERVACION ESCUELA BLUE STAR COLLEGE, LO ESPEJO</t>
  </si>
  <si>
    <t>CONSERVACION LICEO PAUL HARRIS COMUNA DE PADRE HURTADO</t>
  </si>
  <si>
    <t>CONSERVACION ESCUELA BÁSICA ANTUMALAL / D-397, QUINTA NORMAL</t>
  </si>
  <si>
    <t>CONSERVACION ESCUELA POETA VICTOR DOMINGO SILVA COMUNA SAN JOAQUIN</t>
  </si>
  <si>
    <t>CONSERVACION ESCUELA POETA NERUDA COMUNA SAN JOAQUIN</t>
  </si>
  <si>
    <t>CONSERVACION ESCUELA VICENTE REYES PALAZUELOS, COMUNA DE MAIPÚ</t>
  </si>
  <si>
    <t>CONSERVACION ESCUELA GENERAL BERNARDO O"HIGGINS, COMUNA DE MAIPÚ</t>
  </si>
  <si>
    <t>CONSERVACION INFRAESTRUCTURA ESCUELA OSCAR CASTRO COMUNA LA GRANJA</t>
  </si>
  <si>
    <t>CONSERVACION DE INFRAESTRUCTURA DEL LICEO EL ROBLE DE LA PINTANA</t>
  </si>
  <si>
    <t>CONSERVACION DE INFRAESTRUCTURA DEL CENTRO EDUCACIONAL LA PINTANA</t>
  </si>
  <si>
    <t>CONSERVACION DE INFRAESTRUCTURA DEL LICEO D-523 DE LA PINTANA</t>
  </si>
  <si>
    <t>CONSERVACION COLEGIO GOLDA MEIR, COMUNA DE LO PRADO</t>
  </si>
  <si>
    <t>CONSERVACION LICEO DE MAIPÚ, COMUNA DE MAIPÚ</t>
  </si>
  <si>
    <t>CONSERVACION ESCUELA TOMÁS VARGAS Y ARCAYA DE MAIPU</t>
  </si>
  <si>
    <t>CONSERVACION CALZADA EJE BALMACEDA SECTOR LA ISLITA ISLA DE MAIPO</t>
  </si>
  <si>
    <t>REPOSICION RELOC. CENTRO COMUN. REHABILITACION FISICA, LA PINTANA</t>
  </si>
  <si>
    <t>INSTALACION AGUA POTABLE TANTEHUE</t>
  </si>
  <si>
    <t>MEJORAMIENTO BANDEJONES AVDA. TOCORNAL, SAN RAMON</t>
  </si>
  <si>
    <t>CONSERVACION VEREDAS DIVERSOS SECTORES ETAPA 1, COMUNA DE SANTIAGO</t>
  </si>
  <si>
    <t>CONSTRUCCION POLIDEPORTIVO SECTOR CANCHAS N° 1 E,SORO INDEPENDENCIA</t>
  </si>
  <si>
    <t>ADQUISICION Y DES. PROGR. Y SIST. Y MEJOR.REDES Y PLATAF.TECNOLÓGIC</t>
  </si>
  <si>
    <t>ADQUISICIÓN CONTENEDORES DE BASURA, COMUNA DE LO PRADO</t>
  </si>
  <si>
    <t>ADQUISICIÓN CONTENEDORES DE BASURA INTRADOMICILIARIOS, SAN BERNARDO</t>
  </si>
  <si>
    <t>29</t>
  </si>
  <si>
    <t>AMPLIACION CENTRO EDUCACIONAL SAN RAMON</t>
  </si>
  <si>
    <t>AMPLIACION ESCUELA VOLCAN SAN JOSE DE PUENTE ALTO</t>
  </si>
  <si>
    <t>REPOSICIÓN ESCUELA REPÚBLICA MEXICANA 478 PAC</t>
  </si>
  <si>
    <t>CONSERVACION PAVIMENTOS, COMUNA LO ESPEJO ETAPA II</t>
  </si>
  <si>
    <t>CONSTRUCCION EDIFICIO CONSISTORIAL DE LA MUNICIPALIDAD DE CONCHALI</t>
  </si>
  <si>
    <t>MEJORAMIENTO PLAZA DE ARMAS DE LAMPA</t>
  </si>
  <si>
    <t>AMPLIACIÓN INSTITUTO DE REHABILITACIÓN TELETON DE LA REGIÓN METROPOLITANA</t>
  </si>
  <si>
    <t>CONSTRUCCION CENTRO DEP. RECREACIONAL MIRADOR VIEJO, INDEPENDENCIA</t>
  </si>
  <si>
    <t>CONSTRUCCION CUARTEL POLICÍA DE INVESTIGACIONES QUILICURA</t>
  </si>
  <si>
    <t>NORMALIZACION Y RECUPERACION AREAS EX VERTEDERO LO ERRAZURIZ II ETAPA</t>
  </si>
  <si>
    <t>AMPLIACION DE OFICINA REGISTRO CIVIL DE CERRO NAVIA</t>
  </si>
  <si>
    <t>REPOSICION CENTRO DE SALUD FAMILIAR LA BANDERA SAN RAMON</t>
  </si>
  <si>
    <t>REPOSICIÓN PAVIMENTO CALLE ARTURO PRAT, LAMPA</t>
  </si>
  <si>
    <t>RESTAURACION CASONA EX CHACRA OCHAGAVIA PARA BIBLIOTECA PAC</t>
  </si>
  <si>
    <t>CONSTRUCCION CESFAM LAS TORRES PEÑALOLEN</t>
  </si>
  <si>
    <t>MEJORAMIENTO E INSTALACION SIST DE LUMINARIAS PUBLICAS LA CISTERNA</t>
  </si>
  <si>
    <t>CONSERVACION ESTADIO SANTA ROSA DE CHENA, PADRE HURTADO</t>
  </si>
  <si>
    <t>REPARACION PARROQUIA SANTA ANA, COMUNA DE SANTIAGO</t>
  </si>
  <si>
    <t>REPOSICION CANCHAS BERNARDO OHIGGINS Y ESPARTA, QUINTA NORMAL</t>
  </si>
  <si>
    <t>REPARACION IGLESIA DE LA MERCED COMUNA DE TIL-TIL</t>
  </si>
  <si>
    <t>MEJORAMIENTO SEÑALETICA VERTICAL INFORMATIVA COMUNA DE EL BOSQUE</t>
  </si>
  <si>
    <t>CONSTRUCCION COMPLEJO POLIDEPORTIVO COMUNA DE TALAGANTE</t>
  </si>
  <si>
    <t>CONSERVACION DE VEREDAS UV 3, 3A Y 4 COMUNA P.A.C.</t>
  </si>
  <si>
    <t>CONSERVACION DE CALZADAS SECTOR NORPONIENTE COMUNA DE SAN BERNARDO</t>
  </si>
  <si>
    <t>CONSTRUCCION PASARELA PEATONAL SECTOR QUICHAMALI, LO BARNECHEA</t>
  </si>
  <si>
    <t>MEJORAMIENTO VIAL CALLE PAJARITOS.COMUNA PEÑAFLOR.</t>
  </si>
  <si>
    <t>CONSERVACION DE VEREDAS EN MELIPILLA</t>
  </si>
  <si>
    <t>CONSERVACION DE VEREDAS UV N"12-H, COMUNA DE P.A.C</t>
  </si>
  <si>
    <t>CONSERVACION CALZADAS SECTOR NORORIENTE COMUNA DE SAN BERNARDO</t>
  </si>
  <si>
    <t>CONSERVACION DE CALZADAS SECTOR SUR PONIENTE COMUNA DE SAN BERNARDO</t>
  </si>
  <si>
    <t>REPOSICION DE VEREDAS ETAPA I COMUNA INDEPENDENCIA</t>
  </si>
  <si>
    <t>CONSERVACION DE PAVIMENTO CAMINO AL VOLCÁN, LOCALIDAD SAN JOSÉ DE MAIPO</t>
  </si>
  <si>
    <t>CONSERVACION DE VEREDAS UV 3 Y 8, COMUNA DE HUECHURABA</t>
  </si>
  <si>
    <t>MEJORAMIENTO DE LA SEGURIDAD VIAL, COMUNA DE LA CISTERNA</t>
  </si>
  <si>
    <t>CONSERVACION DE VEREDAS POBLACION CLARA ESTRELLA, COMUNA LO ESPEJO</t>
  </si>
  <si>
    <t>REPOSICION EDIFICIO CONSISTORIAL MUNICIPALIDAD SAN RAMÓN</t>
  </si>
  <si>
    <t>CONSTRUCCION PASEO PEATONAL AV. ALMIRANTE LATORRE, SAN RAMON</t>
  </si>
  <si>
    <t>CONSERVACION COLEGIO CEIM, COMUNA DE ISLA DE MAIPO.</t>
  </si>
  <si>
    <t>MEJORAMIENTO SENDA MULTIPROPOSITO BATUCO, COMUNA DE LAMPA</t>
  </si>
  <si>
    <t>CONSERVACION VEREDAS PRIMERA ETAPA, COMUNA DE PEÑALOLÉN</t>
  </si>
  <si>
    <t>CONSERVACION DE VEREDAS EN DIVERSOS SECTORES DE MELIPILLA</t>
  </si>
  <si>
    <t>MEJORAMIENTO VIAL CALLE VEINTIUNO DE MAYO.PEÑAFLOR</t>
  </si>
  <si>
    <t>CONSERVACION CALZADAS Y VEREDAS DE LO PRADO, 2° ETAPA, LO PRADO</t>
  </si>
  <si>
    <t>CONSERVACION DE 9 MULTICANCHAS, COMUNA DE SAN RAMÓN</t>
  </si>
  <si>
    <t>MEJORAMIENTO BANDEJÓN ELIAS FERNÁNDEZ ALBANO, SAN RAMÓN</t>
  </si>
  <si>
    <t>CONSERVACION DE VEREDAS DE CONCHALÍ II ETAPA , CONCHALI</t>
  </si>
  <si>
    <t>CONSTRUCCION EDIFICIO CONSISTORIAL CERRILLOS</t>
  </si>
  <si>
    <t>MEJORAMIENTO PLAZA SANTA ROSA NORTE, COMUNA DE SAN RAMÓN</t>
  </si>
  <si>
    <t>MEJORAMIENTO ACERAS AVDA. LO OVALLE COMUNA DE SAN RAMON</t>
  </si>
  <si>
    <t>CONSERVACION 6 PLAZAS, COMUNA DE SAN RAMÓN</t>
  </si>
  <si>
    <t>MEJORAMIENTO BANDEJON CENTRAL FERNANDEZ ALBANO COMUNA SAN RAMON</t>
  </si>
  <si>
    <t>REPOSICION CON RELOCALIZACIÓN EDIF. CORP. MUNICIPAL DE PEÑALOLÉN</t>
  </si>
  <si>
    <t>CONSTRUCCION CONEXIONES RED DE CICLOVÍAS DEL GRAN SANTIAGO GRUPO 1</t>
  </si>
  <si>
    <t>DIAGNÓSTICO PLANES MARCO DE DESARROLLO TERRITORIAL - TERRITORIO 2</t>
  </si>
  <si>
    <t>ADQUISICION ACTUALIZACION Y RENOVACION SISTEMAS CODIS-PDI</t>
  </si>
  <si>
    <t>ADQUISICION 5000 LUMINARIAS CON BALASTOS DOBLE NIVEL PUENTE ALTO</t>
  </si>
  <si>
    <t>ADQUISICION MOBILIARIO, EQUIPAMIENTO RECREATIVO COLEGIOS SAN JOAQUIN</t>
  </si>
  <si>
    <t>ADQUISICION MAQUINAS DE EJERCICIOS Y JUEGOS INFANTILES, LA CISTERNA</t>
  </si>
  <si>
    <t>ADQUISICIÓN CAMIÓN ALJIBE Y RETROEXCAVADORA, COMUNA LA CISTERNA</t>
  </si>
  <si>
    <t>ADQUISICION RETROEXCAVADORA, COMUNA DE ISLA DE MAIPO</t>
  </si>
  <si>
    <t>ADQUISICIÓN DE EQUIPOS ELECTRÓGENOS DE EMERGENCIA, COMUNA DE SAN MIGUEL</t>
  </si>
  <si>
    <t xml:space="preserve">ADQUISICION DE CONTENEDORES RSD </t>
  </si>
  <si>
    <t>ADQUISICION DE CONTENEDORES DE BASURA DOMICILIARIOS PUENTE ALTO</t>
  </si>
  <si>
    <t>ADQUISICION LUMINARIAS LED PARA ALUMBRADO PUBLICO, ESTACION CENTRAL</t>
  </si>
  <si>
    <t>ADQUISICION DE CONTENEDORES SOTERRADOS SECTOR LA VEGA</t>
  </si>
  <si>
    <t xml:space="preserve">ADQUISICION DE CONTENEDORES RSD, COMUNA DE ÑUÑOA </t>
  </si>
  <si>
    <t>ADQUISICION DE CAMION MULTIPROPOSITO COMUNA DE INDEPENDENCIA</t>
  </si>
  <si>
    <t>ADQUISICION CLINICA DENTAL MOVIL</t>
  </si>
  <si>
    <t xml:space="preserve">ADQUISICION CAMION LIMPIAFOSAS PARA LA I. MUNICIPALIDAD DE PAINE </t>
  </si>
  <si>
    <t xml:space="preserve">ADQUISICION CAMARAS DE TELEVIGILANCIA </t>
  </si>
  <si>
    <t>ADQUISICION VEHICULOS BRIGADAS REGION POLICIAL METROPOLITANA</t>
  </si>
  <si>
    <t>ADQUISICION DE EQUIPOS, EQUIPAMIENTO Y VEHICULO LSPAL</t>
  </si>
  <si>
    <t xml:space="preserve">ADQUISICION DE CARGADOR FRONTAL </t>
  </si>
  <si>
    <t xml:space="preserve">ADQUISICION CLINICA VETERINARIA MOVIL, COMUNA LO ESPEJO </t>
  </si>
  <si>
    <t xml:space="preserve">ADQUISICION CUATRO VEHICULOS Y EQUIPOS PARA SEGURIDAD COMUNAL </t>
  </si>
  <si>
    <t>ADQUISICION MINIBUS TRANSPORTE DISCAPACITADOS LO ESPEJO</t>
  </si>
  <si>
    <t>ADQUISICION DE EQUIPOS Y EQUIPAMIENTO SENDAS MULIPROPÓSITO COLINA</t>
  </si>
  <si>
    <t>ADQUISICION DE 2 MINI CARGADORES PARA DIMAAO, COMUNA DE BUIN</t>
  </si>
  <si>
    <t>ADQUISICION VEHICULOS Y EQUIPAMIENTO SEGURIDAD PUBLICA, CERRILLOS</t>
  </si>
  <si>
    <t>ADQUISICION ALARMAS COMUNITARIAS. U.V10,27,28,32 33 35. CERRILLOS.</t>
  </si>
  <si>
    <t xml:space="preserve">ADQUISICION DE EQUIPAMIENTO PARA RESIDUOS COMUNA DE SAN MIGUEL </t>
  </si>
  <si>
    <t>ADQUISICION SISTEMA DE TELEVIGILANCIA PARA LA COMUNA DE PEÑALOLEN</t>
  </si>
  <si>
    <t>ADQUISICION CAMIONES RECOLECTORES. COMUNA DE ALHUÉ.</t>
  </si>
  <si>
    <t>ADQUISICION MOBILIARIO ZONA DE JUEGOS PAQUE METROPOLITANO, SUR CERRO CHENA</t>
  </si>
  <si>
    <t>ADQUISICIÓN DE 6 VEHÍCULOS SEGURIDAD CIUDADANA, COMUNA DE CONCHALÍ</t>
  </si>
  <si>
    <t>ADQUISICIÓN CLÍNICAS VETERINARIAS EQUIPADAS, COMUNA DE SAN BERNARDO</t>
  </si>
  <si>
    <t>ADQUISICIÓN CAMIÓN MULTIPROPÓSITO MUNICIPAL COMUNA DE CURACAVÍ</t>
  </si>
  <si>
    <t>ADQUISICIÓN CONTENEDORES METÁLICOS Y CAMIÓN POLIBRAZO PADRE HURTADO</t>
  </si>
  <si>
    <t>ADQUISICIÓN DE LUTOCARES DOMICILIARIOS, COMUNA DE TALAGANTE</t>
  </si>
  <si>
    <t>ADQUISICIÓN CAMIÓN TOLVA CON PLUMA Y CAPACHO, COMUNA CALERA DE TANGO</t>
  </si>
  <si>
    <t>REPOSICION EDIFICIO CONSISTORIAL MUNICIPALIDAD DE MELIPILLA</t>
  </si>
  <si>
    <t>HABILITACIÓN CENTRO DE EXTENSIÓN INSTITUTO NACIONAL DE SANTIAGO</t>
  </si>
  <si>
    <t>MEJORAMIENTO PAVIMENTO CALLE TORIBIO LARRAIN, COMUNA DE PEÑAFLOR.</t>
  </si>
  <si>
    <t>CONSERVACION ESCUELA NACIONES UNIDAS, LA CISTERNA</t>
  </si>
  <si>
    <t>CONSERVACION ESCUELA INGLATERRA - D-290, QUINTA NORMAL</t>
  </si>
  <si>
    <t>CONSERVACION CENTRO EDUC HORACIO ARAVENA ANDAUR COMUNA SAN JOAQUIN</t>
  </si>
  <si>
    <t>CONSERVACION ESCUELA SU SANTIDAD JUAN XXIII COMUNA SAN JOAQUIN</t>
  </si>
  <si>
    <t>CONSERVACION DE INFRAESTRUCTURA DEL LICEO SIMÓN BOLÍVAR LA PINTANA</t>
  </si>
  <si>
    <t>CONSERVACION ESCUELA Nº316 ISABEL LE BRUN, COMUNA DE RENCA</t>
  </si>
  <si>
    <t>CONSERVACION INFRAESTRUCTURA ESCUELA SANTA TERESITA COMUNA LA GRANJA</t>
  </si>
  <si>
    <t>MONTO TRANSFERENCIA 2016 M$</t>
  </si>
  <si>
    <t>LA PINTANA</t>
  </si>
  <si>
    <t>PAINE</t>
  </si>
  <si>
    <t>CERRO NAVIA</t>
  </si>
  <si>
    <t>PIRQUE</t>
  </si>
  <si>
    <t>LA FLORIDA</t>
  </si>
  <si>
    <t>REPOSICION PARQUE COMBARBALA, COMUNA DE LA GRANJA</t>
  </si>
  <si>
    <t>CONSTRUCCION COMPLEJO DEPORTIVO COMUNA DE PIRQUE</t>
  </si>
  <si>
    <t>REPOSICION ESCUELA LUIS CRUZ MARTINEZ, QUILICURA</t>
  </si>
  <si>
    <t>REPOSICION CENTRO DE SALUD DR. CARLOS AVENDAÑO</t>
  </si>
  <si>
    <t>ADQUISICION DE VEHICULOS PARA FUNDACION LAS ROSAS RM</t>
  </si>
  <si>
    <t>GORE RM</t>
  </si>
  <si>
    <t xml:space="preserve">ADQUISICION VEHICULO HOSPITAL DE PEÑAFLOR </t>
  </si>
  <si>
    <t xml:space="preserve">ADQUISICION DE LUMINARIAS PUBLICAS CON TECNOLOGIA LED, COMUNA DE BUIN </t>
  </si>
  <si>
    <t>BUIN</t>
  </si>
  <si>
    <t>MACUL</t>
  </si>
  <si>
    <t>PDI</t>
  </si>
  <si>
    <t>MAIPU</t>
  </si>
  <si>
    <t>PUENTE ALTO</t>
  </si>
  <si>
    <t>SAN BERNARDO</t>
  </si>
  <si>
    <t>LO PRADO</t>
  </si>
  <si>
    <t xml:space="preserve">SAN JOAQUIN </t>
  </si>
  <si>
    <t xml:space="preserve">LA CISTERNA </t>
  </si>
  <si>
    <t>LA CISTERNA</t>
  </si>
  <si>
    <t>SAN MIGUEL</t>
  </si>
  <si>
    <t>LO ESPEJO</t>
  </si>
  <si>
    <t>REGIONAL</t>
  </si>
  <si>
    <t xml:space="preserve">PUENTE ALTO </t>
  </si>
  <si>
    <t>ESTACION CENTRAL</t>
  </si>
  <si>
    <t xml:space="preserve">ÑUÑOA </t>
  </si>
  <si>
    <t xml:space="preserve">PAINE </t>
  </si>
  <si>
    <t xml:space="preserve">LO ESPEJO </t>
  </si>
  <si>
    <t xml:space="preserve">BUIN </t>
  </si>
  <si>
    <t>SAN RAMÓN</t>
  </si>
  <si>
    <t>COLINA</t>
  </si>
  <si>
    <t>CERRILLOS</t>
  </si>
  <si>
    <t xml:space="preserve">SAN MIGUEL </t>
  </si>
  <si>
    <t>PEÑALOLEN</t>
  </si>
  <si>
    <t>ALHUE</t>
  </si>
  <si>
    <t>RM</t>
  </si>
  <si>
    <t>EL BOSQUE</t>
  </si>
  <si>
    <t>CONCHALI</t>
  </si>
  <si>
    <t>RENCA</t>
  </si>
  <si>
    <t>LA GRANJA</t>
  </si>
  <si>
    <t xml:space="preserve">CURACAVI </t>
  </si>
  <si>
    <t>TALAGANTE</t>
  </si>
  <si>
    <t>CALERA DE TANGO</t>
  </si>
  <si>
    <t>PEÑAFLOR</t>
  </si>
  <si>
    <t>LAMPA</t>
  </si>
  <si>
    <t xml:space="preserve">TIL TIL </t>
  </si>
  <si>
    <t>SAN RAMON</t>
  </si>
  <si>
    <t>P. A. C</t>
  </si>
  <si>
    <t>RECOLETA</t>
  </si>
  <si>
    <t>QUILICURA</t>
  </si>
  <si>
    <t>SANTIAGO</t>
  </si>
  <si>
    <t>QUINTA NORMAL</t>
  </si>
  <si>
    <t>LO BARNECHEA</t>
  </si>
  <si>
    <t>HUECHURABA</t>
  </si>
  <si>
    <t>SAN JOAQUIN</t>
  </si>
  <si>
    <t>LA REINA</t>
  </si>
  <si>
    <t>CURACAVI</t>
  </si>
  <si>
    <t>CONICYT</t>
  </si>
  <si>
    <t>NOMBRE INICIATIVA y/o NOMBRE BENEFICIARIO y/o OBRA EJECUTADA</t>
  </si>
  <si>
    <t>REGION</t>
  </si>
  <si>
    <t>NOMBRE INICIATIVA</t>
  </si>
  <si>
    <t>GLOSA 04 :  GOBIERNO REGIONAL METROPOLITANO DE SANTIAGO,2016</t>
  </si>
  <si>
    <t>MONTO  M$</t>
  </si>
  <si>
    <t>GLOSA 08 :  GOBIERNO REGIONAL METROPOLITANO DE SANTIAGO,2016</t>
  </si>
  <si>
    <t>N° ACUERDO CORE</t>
  </si>
  <si>
    <t>FECHA ACUERDO CORE</t>
  </si>
  <si>
    <t>SUBTITULO</t>
  </si>
  <si>
    <t>GLOSA 10 :  GOBIERNO REGIONAL METROPOLITANO DE SANTIAGO,2016</t>
  </si>
  <si>
    <t>COMPONENTES</t>
  </si>
  <si>
    <t>NOMBRE BENEFICIARIO</t>
  </si>
  <si>
    <t>TRANSFERENCIA CAPACITACIÓN EN GESTIÓN CULTURAL LOCAL Y REGIONAL RM</t>
  </si>
  <si>
    <t>TRANSFERENCIA CONCURSO COMPLEMENTARIO LEY 18450 RIEGO Y DRENAJE RM</t>
  </si>
  <si>
    <t>TRANSFERENCIA CONVIVENCIA ESCOLAR Y ALERTA TEMPRANA DE LA DESERCIÓN</t>
  </si>
  <si>
    <t>CONSEJO REGIONAL DE LA CULTURA Y LAS ARTES, RMS</t>
  </si>
  <si>
    <t>CNR</t>
  </si>
  <si>
    <t>SEREMI EDUCACIÓN</t>
  </si>
  <si>
    <t>Institucion Beneficiada con la Transferencia</t>
  </si>
  <si>
    <t>TOTAL</t>
  </si>
  <si>
    <t>NOTA: Sin Movimiento a la fecha</t>
  </si>
  <si>
    <t>AGROPV: DESARROLLO Y COMPROBACIÓN DE LA VIABILIDAD TÉCNICO ECONÓMICA DEL CONCEPTO AGRO FOTO VOLTAICO EN LA PRODUCCIÓN HORTOFRUTÍCULA DE LA R.M.</t>
  </si>
  <si>
    <t>GRANDES IDEAS PARA UNA CIUDAD INTELIGENTE</t>
  </si>
  <si>
    <t>DISEÑO, VALIDACIÓN Y TRANSFERENCIA DE UN SISTEMA DE RECARGA HÍDRICA DE SUELOS POR INFILTRACIÓN DE AGUAS LLUVIA</t>
  </si>
  <si>
    <t xml:space="preserve">TURISMO BARRIAL INTELIGENTE </t>
  </si>
  <si>
    <t>FUNDACIÓN FRAUNHOFER-CHILE</t>
  </si>
  <si>
    <t>UNIVERSIDAD DEL DESARROLLO</t>
  </si>
  <si>
    <t>UNIVIERSIDAD ADOLFO IBAÑEZ</t>
  </si>
  <si>
    <t>UNIVERSIDAD MAYOR</t>
  </si>
  <si>
    <t>CORFO</t>
  </si>
  <si>
    <t>U DE SANTIAGO</t>
  </si>
  <si>
    <t>U DE CHILE</t>
  </si>
  <si>
    <t>U METROPOLITANA DE CIENCIAS DE LA EDUCACION</t>
  </si>
  <si>
    <t>PUC</t>
  </si>
  <si>
    <t xml:space="preserve">TRANSFERENCIA SMART WATER EFICIENCIA RECURSO HÍDRICO                                                                                                                                                                                                </t>
  </si>
  <si>
    <t xml:space="preserve">TRANSFERENCIA FORTALECIMIENTO DE PYMES DEL SECTOR TIC'S                                                                                                                                                                                             </t>
  </si>
  <si>
    <t>TRANSFERENCIA ENOTURISMO EN LA REGIÓN METROPOLITANA</t>
  </si>
  <si>
    <t xml:space="preserve">TRANSFERENCIA PROYECTOS DE ACCIÓN REGIONAL PYMES SECTOR SERVICIOS                                                                                                                                                                                 </t>
  </si>
  <si>
    <t>TRANSFERENCIA SANTIAGO ORIGINARIO: TURISMO SUSTENTABLE</t>
  </si>
  <si>
    <t>HACIA UN NUEVO ECOSISTEMA DE PYMES BASADO EN EL RECICLAJE DE PET MEDIANTE EL DISEÑO DE MATERIALES PARA UNA CONSTRUCCIÓN SUSTENTABLE</t>
  </si>
  <si>
    <t>ELABORACIÓN DE NANOBIOMATERIALES</t>
  </si>
  <si>
    <t>HABILITACIÓN DE PRODUCTORES HORTÍCOLAS DE LA REGIÓN METROPOLITANA PARA LA ELABORACIÓN DE PRODUCTOS IV GAMA</t>
  </si>
  <si>
    <t>DISEÑO + OFICIOS: PLATAFORMA ABIERTA COLABORATIVA Y COMUNITARIA PARA LA INNOVACIÓN Y EL EMPRENDIMIENTO DE MIPES MANUFACTURERAS DE LA COMUNA DE PEÑALOLÉN</t>
  </si>
  <si>
    <t>HACIA LA SUSTENTABILIDAD DE LAS COMUNIDADES AGRÍCOLAS PERIURBANAS DE SANTIAGO MEDIATE LA POTENCIACIÓN DE LAS CADENAS DE VALOR ASOCIADAS AL TERRITORIO</t>
  </si>
  <si>
    <t xml:space="preserve">PROVISIÓN FIC (SIN DISTRIBUIR)                                                                                                                                                                                                                            </t>
  </si>
  <si>
    <t xml:space="preserve">ADQUISICION CONTENEDORES DE BASURA PARA LA COMUNA DE MAIPU 2° ETAPA </t>
  </si>
  <si>
    <t>ADQUISICION DE LUTOCARES DOMICILIARIOS, COMUNA DE BUIN</t>
  </si>
  <si>
    <t xml:space="preserve">MAIPU </t>
  </si>
  <si>
    <t>CONSERVACION LICEO HAYDEÉ AZÓCAR MANSILLA, COMUNA DE BUIN</t>
  </si>
  <si>
    <t>CONSERVACION ESCUELA SANTA FE COMUNA DE SAN MIGUEL</t>
  </si>
  <si>
    <t>TIL TIL</t>
  </si>
  <si>
    <t>MEJORAMIENTO PASAJE ESPERANZA Y CALLE TENIENTE LUIS CRUZ MARTÍNEZ SUR</t>
  </si>
  <si>
    <t>REPARACION BACHES BUIN CENTRO, COMUNA DE BUIN</t>
  </si>
  <si>
    <t>CONSERVACION PASAJES Y CALLES SECTOR SUR COMUNA DE LO PRADO</t>
  </si>
  <si>
    <t>MEJORAMIENTO PLAZA LONQUEN, COMUNA DE TALAGANTE</t>
  </si>
  <si>
    <t>REPOSICION CENTRO CULTURAL SAN GINES, RM</t>
  </si>
  <si>
    <t>CONSTRUCCION COMPLEJO DEPORTIVO ESTADIO MUNICIPAL SAN JOSE DE MAIPO</t>
  </si>
  <si>
    <t>REPOSICION  EDIFICIO  SERVIC. MUNICIPAL AGUA POT. Y ALCANT. MAIPU</t>
  </si>
  <si>
    <t>CONSTRUCCION PARQUE EL ROBLE COMUNA DE LA PINTANA</t>
  </si>
  <si>
    <t>CONTROL Y PREVENCION POBLACION CANINA EN REGION METROPOLITANA</t>
  </si>
  <si>
    <t>N°2-2015</t>
  </si>
  <si>
    <t>GLOSA 02-3.5 :  GOBIERNO REGIONAL METROPOLITANO DE SANTIAGO,2016</t>
  </si>
  <si>
    <t>GLOSA 02-5.1: GOBIERNO REGIONAL METROPOLITANO DE SANTIAGO,2016</t>
  </si>
  <si>
    <t>GLOSA 02-5.2: GOBIERNO REGIONAL METROPOLITANO DE SANTIAGO,2016</t>
  </si>
  <si>
    <t>GLOSA 02- 5.5: GOBIERNO REGIONAL METROPOLITANO DE SANTIAGO,2016</t>
  </si>
  <si>
    <t>GLOSA 02-5.6 :  GOBIERNO REGIONAL METROPOLITANO DE SANTIAGO,2016</t>
  </si>
  <si>
    <t>ITEM</t>
  </si>
  <si>
    <t>PUDAHUEL</t>
  </si>
  <si>
    <t>ÑUÑOA</t>
  </si>
  <si>
    <t>Asignacion</t>
  </si>
  <si>
    <t>I TRIMESTRE M$</t>
  </si>
  <si>
    <t>II TRIMESTRE M$</t>
  </si>
  <si>
    <t>III TRIMESTRE M$</t>
  </si>
  <si>
    <t>TRIMESTRAL</t>
  </si>
  <si>
    <t>PLAZO (DIAS)</t>
  </si>
  <si>
    <t>ATAPA</t>
  </si>
  <si>
    <t>METROPOLITANA</t>
  </si>
  <si>
    <t>CONSTRUCCION ALCANTARILLADO SECTOR PONIENTE DE LAMPA</t>
  </si>
  <si>
    <t>EJECUCION</t>
  </si>
  <si>
    <t>CONSTRUCCIÓN DE DOS CUARTELES DE BOMBEROS, COMUNA DE MELIPILLA</t>
  </si>
  <si>
    <t>CONSTRUCCION URBANIZACION Y LOTEO VILLORIO ESPERANZA II DE PAINE</t>
  </si>
  <si>
    <t>CONSTRUCCION CENTRO CULTURAL DE TIL -TIL</t>
  </si>
  <si>
    <t>AMPLIACION LICEO ANDRES BELLO (SOLUCION INTEGRAL) (JEC), LA FLORIADA</t>
  </si>
  <si>
    <t>MEJORAMIENTO AGUA POTABLE RURAL SECTOR PUANGUE; MELIPILLA</t>
  </si>
  <si>
    <t>REPOSICION DE VEREDAS COMUNA DE SAN MIGUEL</t>
  </si>
  <si>
    <t>MEJORAMIENTO DE SERVICIO AGUA POTABLE RURAL SAN VICENTE DE NALTAGUA, ISLA DE MAIPO</t>
  </si>
  <si>
    <t>MEJORAMIENTO SERVICIO AGUA POTABLE RURAL MONTE LAS MERCEDES</t>
  </si>
  <si>
    <t>REPOSICIÓN ESCUELA Nª 379, LEONARDO DA VINCI, CERRO NAVIA</t>
  </si>
  <si>
    <t>REPOSICION CENTRO DE SALUD JUAN PETRINOVIC BRIONES, RECOLETA</t>
  </si>
  <si>
    <t>DISEÑO</t>
  </si>
  <si>
    <t>CONSTRUCCION URBANIZACION VILLORRIO ALBERTO ECHEGARAY, PAINE</t>
  </si>
  <si>
    <t>REPOSICION Y RELOCALIZACION DE LA 8VA. COMISARIA DE COLINA</t>
  </si>
  <si>
    <t>MEJORAMIENTO SERVICIO AGUA POTABLE RURAL SECTOR LA ISLITA</t>
  </si>
  <si>
    <t>REPOSICION CALZADAS CALLE GENERAL FRANCISCO FRANCO, LA PINTANA</t>
  </si>
  <si>
    <t>MEJORAMIENTO ESPACIO PÚBLICO AVDA. PERU, COMUNA DE RECOLETA</t>
  </si>
  <si>
    <t>AMPLIACION CASA DE LA MUJER EMPRENDEDORA DE HUAMACHUCO RENCA</t>
  </si>
  <si>
    <t>CONSTRUCCION PARQUE CULTURAL INDÍGENA PUCARA DE CHENA</t>
  </si>
  <si>
    <t>AMPLIACION Y REMODELACION CENTRO PENITENCIARIO FEMENINO, SANTIAGO</t>
  </si>
  <si>
    <t>MEJORAMIENTO PARQUE SANTIAGO AMENGUAL, PUDAHUEL</t>
  </si>
  <si>
    <t>MEJORAMIENTO AV. VICUÑA MACKENNA SEGUNDA ETAPA, COMUNA DE PEÑAFLOR</t>
  </si>
  <si>
    <t>HABILITACIÓN EDIFICIO EXTENSIÓN CONVENTO DOMÍNICO, RECOLETA</t>
  </si>
  <si>
    <t>CONSTRUCCION Y EQUIPAMIENTO SALA DE ARTES ESCENICAS QUINTA NORMAL</t>
  </si>
  <si>
    <t>CONSTRUCCION TEATRO MUNICIPAL DE LA FLORIDA</t>
  </si>
  <si>
    <t>CONSTRUCCION ESTADIO POLIDEPORTIVO DEL BICENTENARIO MACUL</t>
  </si>
  <si>
    <t>MEJORAMIENTO PLAZA LO BESA, QUINTA NORMAL</t>
  </si>
  <si>
    <t>CONSTRUCCION PARQUE EL PAJONAL, COMUNA DE MAIPU</t>
  </si>
  <si>
    <t>MEJORAMIENTO PAVIMENTO SILVA CHAVEZ COMUNA DE MELIPILLA</t>
  </si>
  <si>
    <t>CONSERVACION GRADAS REDUCTORAS DE AGUAS</t>
  </si>
  <si>
    <t>CONSERVACION DE ESPACIOS PUBLICOS EN COMUNAS DE LA RM</t>
  </si>
  <si>
    <t>CONSTRUCCIÓN TEATRO MUNICIPAL DE LA PINTANA</t>
  </si>
  <si>
    <t>CONSTRUCCION PISCINA TEMPERADA COSTANERA SUR CERRO NAVIA</t>
  </si>
  <si>
    <t>REPOSICION CENTRO DE SALUD RECOLETA, RECOLETA</t>
  </si>
  <si>
    <t>CONSERVACION VEREDAS SECTOR CENTRO NORTE DE LA COMUNA DE COLINA</t>
  </si>
  <si>
    <t>CONSERVACION VEREDAS LO BARNECHEA, SEGUNDA ETAPA</t>
  </si>
  <si>
    <t xml:space="preserve">CONSTRUCCION GIMNASIO ESCUELA EL LLANO SUBERCASEAUX, COMUNA DE SAN MIGUEL </t>
  </si>
  <si>
    <t>RESTAURACION MONUMENTO HISTÓRICO IGLESIA LA VIÑITA, RECOLETA</t>
  </si>
  <si>
    <t>MEJORAMIENTO DE ACERAS PEATONALES Y ESPACIOS PUBLICOS DE LA CISTERNA</t>
  </si>
  <si>
    <t>CONSTRUCCION COLECTOR EL DESCANSO Y LONGITUDINAL-HUGO BRAVO, MAIPU</t>
  </si>
  <si>
    <t>CONSERVACION VIAL AVENIDAS PRINCIPALES DE LAMPA ETAPA 2: SECTOR SUR</t>
  </si>
  <si>
    <t>CONSERVACION DE SEDES SOCIALES, COMUNA DE LAMPA</t>
  </si>
  <si>
    <t>CONSERVACION OFICINA REGISTRO CIVIL DE LA PINTANA</t>
  </si>
  <si>
    <t>CONSTRUCCION SEXTA ETAPA PASEOS PEATONALES, COMUNA DE LA GRANJA</t>
  </si>
  <si>
    <t>CONSERVACIÓN MULTICANCHAS DE COLINA</t>
  </si>
  <si>
    <t>AMPLIACION CALLE PRIMERA TRANSVERSAL COMUNA DE PADRE HURTADO</t>
  </si>
  <si>
    <t>CONSERVACION VEREDAS Y MOBILIARIO BALMACEDA J. PEREZ - SAN MARTIN, BUIN</t>
  </si>
  <si>
    <t>CONSERVACION DE ACERAS CALLE MANUEL RODRIGUEZ, COMUNA DE TALAGANTE</t>
  </si>
  <si>
    <t>REPOSICIÓN MERCADO MUNICIPAL DE MAIPU</t>
  </si>
  <si>
    <t>CONSERVACION AREAS VERDES EN SECTORES MAS DETERIORADOS, LA CISTERNA</t>
  </si>
  <si>
    <t>REPOSICION Y MEJORAMIENTO DE VEREDAS EN SAN MIGUEL</t>
  </si>
  <si>
    <t>MEJORAMIENTO VEREDAS SECTOR SOL DE SEPTIEMBRE LAMPA</t>
  </si>
  <si>
    <t>REPOSICION VEREDAS SECTOR MANUEL PLAZA, LAMPA URBANO</t>
  </si>
  <si>
    <t>CONSTRUCCION CENTRO CULTURAL DE BUIN SEGUNDA ETAPA</t>
  </si>
  <si>
    <t>MEJORAMIENTO ESPACIOS PUBLICOS 09 NODOS,COMUNA DE LA FLORIDA</t>
  </si>
  <si>
    <t>MEJORAMIENTO ESPACIOS PUBLICOS CALLE SALVADOR GUTIERREZ CERRO NAVIA</t>
  </si>
  <si>
    <t>RESTAURACION Y PUESTA EN VALOR IGLESIA SAN FRANCISCO, EL MONTE</t>
  </si>
  <si>
    <t>CAPACITACION EN EMPRENDIMIENTO INDÍGENA MAPUCHE, COMUNA EL BOSQUE</t>
  </si>
  <si>
    <t>CONSERVACION DE CALZADAS U.V. B2 Y B4, COMUNA DE LO BARNECHEA</t>
  </si>
  <si>
    <t>CONSERVACION DE VEREDAS UV 6, 12, 13 Y 14, RECOLETA</t>
  </si>
  <si>
    <t>CONSERVACION VIAL AV. INM. CONCEPCIÓN, COMUNA DE COLINA</t>
  </si>
  <si>
    <t>MEJORAMIENTO CALLE TIERRA FERTIL, COMUNA DE MAIPU</t>
  </si>
  <si>
    <t xml:space="preserve">CONSERVACION DE VEREDAS, UV. COMUNA DE RENCA </t>
  </si>
  <si>
    <t>CONSERVACION DE VEREDAS 2ª ETAPA, COMUNA EL BOSQUE</t>
  </si>
  <si>
    <t xml:space="preserve"> CONSTRUCCION PARQUE TOBALABA,COMUNA DE LA FLORIDA </t>
  </si>
  <si>
    <t>MEJORAMIENTO CALLE LOS ALERCES Y PINOS POB. LA MANANA -PEÑAFLOR</t>
  </si>
  <si>
    <t>MEJORAMIENTO RECORRIDO PATRIMONIAL PEDRO FONTOVA, CONCHALI</t>
  </si>
  <si>
    <t>MEJORAMIENTO  PLAZA ESMERALDA, COMUNA DE COLINA</t>
  </si>
  <si>
    <t>MEJORAMIENTO CENTRO DEPORTIVO BALNEARIO MUN., COMUNA DE CONCHALI</t>
  </si>
  <si>
    <t>MEJORAMIENTO GESTION DE TRANSITO DE INTERSECCIONES CRITICAS GRAN SANTIAGO</t>
  </si>
  <si>
    <t>MEJORAMIENTO CANCHA DE FUTBOL, ROBERT KENNEDY, ESTACION</t>
  </si>
  <si>
    <t>CONSERVACION CORPORACION CONIN REGION METROPOLITANA</t>
  </si>
  <si>
    <t>CONSERVACION GIMNASIO MUNICIPAL DE LA CISTERNA MANUEL RODRIGUEZ</t>
  </si>
  <si>
    <t>CONSERVACION DE VEREDAS DE CONCHALÍ I ETAPA, CONCHALI</t>
  </si>
  <si>
    <t>CONSERVACIÓN VEREDAS EN DIVERSOS SECTORES DE LA COMUNA DE MACUL</t>
  </si>
  <si>
    <t>CONSTRUCCION PASEO PEATONAL AV. LA BANDERA SAN RAMÓN</t>
  </si>
  <si>
    <t>RESTAURACION TEMPLO VOTIVO MAIPU</t>
  </si>
  <si>
    <t>HABILITACION TERRENO PARA URBANIZACION CAMPAMENTO JP II LO BARNECHEA</t>
  </si>
  <si>
    <t>MEJORAMIENTO ESTADIO MUNICIPAL DE LA COMUNA DE ALHUE</t>
  </si>
  <si>
    <t>MEJORAMIENTO CANCHA LOS JARDINES COMUNA DE PADRE HURTADO</t>
  </si>
  <si>
    <t>REPOSICION DE VEREDAS ETAPA III COMUNA DE SAN JOAQUIN</t>
  </si>
  <si>
    <t>REPOSICION SERVICIO MÉDICO LEGAL DE MELIPILLA</t>
  </si>
  <si>
    <t>REPOSICION ACERAS Y PASEOS PEATONALES - 2° ETAPA - LA REINA</t>
  </si>
  <si>
    <t>CONSERVACION DE DIVERSAS MULTICANCHAS, COMUNA DE CONCHALI</t>
  </si>
  <si>
    <t>CONSERVACION DE VEREDAS POBLACION JOSE MARIA CARO LO ESPEJO</t>
  </si>
  <si>
    <t>CONSERVACION VEREDAS U.V. N° 21 VILLA O HIGGINS, COMUNA DELA FLORIDA</t>
  </si>
  <si>
    <t>CONSERVACION DE VEREDAS PUEBLO LO ESPEJO COMUNA DE LO ESPEJO</t>
  </si>
  <si>
    <t>MEJORAMIENTO ACERAS AVDA. URUGUAY, COMUNA SAN RAMON</t>
  </si>
  <si>
    <t>HABILITACION PASEO BORDE PARQUE METROPOLITANO, CO. SAN CRISTOBAL</t>
  </si>
  <si>
    <t>MEJORAMIENTO COMPLEJO DEPORTIVO EL PINAR COMUNA DE SAN JOAQUIN</t>
  </si>
  <si>
    <t>CONSERVACION PAVIMENTO DE CALZADAS EN 36 TRAMOS DE LA COMUNA EL BOSQUE</t>
  </si>
  <si>
    <t>CAPACITACION EN LICEOS TÉCNICO PROFESIONAL, REGIÓN METROPOLITANA</t>
  </si>
  <si>
    <t>CONSTRUCCION CICLOVIAS DIVERSOS SECTORES, I ETAPA COMUNA DE SANTIAGO</t>
  </si>
  <si>
    <t>MEJORAMIENTO EJE LO GUERRA, ISLA CENTRO, ISLA DE MAIPO</t>
  </si>
  <si>
    <t>CONSERVACION  MULTICANCHAS DIVERSOS SECTORES COMUNA DE MACUL</t>
  </si>
  <si>
    <t>DIAGNÓSTICO PREFACTIBILIDAD MINITRANQUES, PROVINCIA DE MELIPILLA</t>
  </si>
  <si>
    <t>CONSTRUCCION APR LOCALIDAD LA MANGA, SAN PEDRO</t>
  </si>
  <si>
    <t>PREFACTIBILIDAD</t>
  </si>
  <si>
    <t>MEJORAMIENTO Y AMPLIACIÓN PARQUE METROPOLITANO CERRO CHENA</t>
  </si>
  <si>
    <t>CONSERVACION DE VEREDAS EN DIVERSOS SECTORES  DE MELIPILLA  ETAPAII</t>
  </si>
  <si>
    <t>CONSTRUCCION SISTEMA DE LUMINARIAS CICLOVÍA BATUCO, COMUNA DE LAMPA</t>
  </si>
  <si>
    <t>MEJORAMIENTO EJE AV. HERMOSILLA, SAN PEDRO.</t>
  </si>
  <si>
    <t>MEJORAMIENTO EJE MICHELLE BACHELET, LA ISLITA, ISLA DE MAIPO</t>
  </si>
  <si>
    <t>CONSTRUCCION DE LUMINARIAS EN RANGUE, PAINE</t>
  </si>
  <si>
    <t>REPOSICION PARCIAL ESCUELA ANTUHUILEN, INDEPENDENC</t>
  </si>
  <si>
    <t>HABILITACION SALA MULTIUSO CENTRO GALVARINO DEL SE</t>
  </si>
  <si>
    <t>CONSTRUCCION ALCANTARILLADO PABELLÓN, COMUNA DE ME</t>
  </si>
  <si>
    <t>CONSTRUCCION CONSULTORIO GENERAL RURAL DE SAN PEDR</t>
  </si>
  <si>
    <t>REPOSICION Y RELOCALIZACION POSTA RURAL SANTA MART</t>
  </si>
  <si>
    <t>REPOSICION CON RELOCALIZACION CESFAM VISTA HERMOSA</t>
  </si>
  <si>
    <t>CONSTRUCCION ESTADIO BENITO JUAREZ  DE CERRILLOS</t>
  </si>
  <si>
    <t>CONSTRUCCION RED AGUA POTABLE Y ALCANTARILLADO, PA</t>
  </si>
  <si>
    <t>CONSTRUCCIÓN Y EQUIPAMIENTO ESTADIO MUNICIPAL DE S</t>
  </si>
  <si>
    <t>AMPLIACION RED DE AGUA POTABLE Y ALCANTARILLADO SA</t>
  </si>
  <si>
    <t>CONSTRUCCION CENTRO CULTURAL ALCALDE JUAN ESTAY CO</t>
  </si>
  <si>
    <t>CONSTRUCCION CENTRO CULTURAL DE MELIPILLA</t>
  </si>
  <si>
    <t>REPOSICION ACERAS Y PAISAJISMO. SECTOR CENTRO, ETA</t>
  </si>
  <si>
    <t xml:space="preserve">MEJORAMIENTO CALLE PLACER, BARRIO FRANKLIN COMUNA </t>
  </si>
  <si>
    <t>MEJORAMIENTO PLAZA DE ARMAS COMUNA DE SAN BERNARDO</t>
  </si>
  <si>
    <t>AMPLIACION LICEO DE EXCELENCIA DE NI¿AS DE MAIPU</t>
  </si>
  <si>
    <t>CONSERVACIÓN DE VEREDAS SECTOR CENTRO DE SAN BERNA</t>
  </si>
  <si>
    <t>CONSTRUCCION RED SECUNDARIA ALCANTARILLADO PUB. IS</t>
  </si>
  <si>
    <t xml:space="preserve">RESTAURACION PALACIO </t>
  </si>
  <si>
    <t>CONSTRUCCION PARQUE INTERCOMUNAL RIO VIEJO-LA HOND</t>
  </si>
  <si>
    <t>CONSERVACION DE CALZADAS U.V. 6,12,13 Y 14, COMUNA</t>
  </si>
  <si>
    <t>CONSERVACION DE VEREDAS UV Nª14 COMUNA PEDRO AGUIR</t>
  </si>
  <si>
    <t xml:space="preserve">CONSERVACION DE CALZADAS VILLA LOS ROBLES, COMUNA </t>
  </si>
  <si>
    <t>CONTROL Y PREVENCION  POBLACION CANINA EN REGION M</t>
  </si>
  <si>
    <t>CONSTRUCCION POLIDEPORTIVO, COMUNA DE HUECHURABA</t>
  </si>
  <si>
    <t>CONSERVACION DE VEREDAS ACCESOS PEATONALES PARADER</t>
  </si>
  <si>
    <t>CONSERVACION DE VEREDAS UV 9, 11 Y 12, COMUNA DE H</t>
  </si>
  <si>
    <t>CONSTRUCCION RED A.POTABLE Y A.S.SAN IGNACIO PADRE</t>
  </si>
  <si>
    <t>CONSTRUCCION CENTRO DE ATENCIÓN TERAPEUTICO PARA M</t>
  </si>
  <si>
    <t>CONSERVACION DE VEREDAS, COMUNA DE LA GRANJA ETAPA</t>
  </si>
  <si>
    <t>CONSERVACION VEREDAS DIVERSOS SECTORES ETAPA 2,  C</t>
  </si>
  <si>
    <t xml:space="preserve">CONSERVACION INFRAESTRUCTURA OFICINA DE SEGURIDAD </t>
  </si>
  <si>
    <t>CONSTRUCCION POSTA DE LONQUEN, COMUNA DE TALAGANTE</t>
  </si>
  <si>
    <t>NORMALIZACION POSTA SALUD RURAL NIHUE BAJO, COMUNA DE SAN PEDRO</t>
  </si>
  <si>
    <t>REPOSICION Y RELOCALIZACION CONSULTORIO JOSE BAUZA FRAU DE LAMPA</t>
  </si>
  <si>
    <t>MEJORAMIENTO PAVIMENTO EN CALLE MANUEL RODRIGUEZ, RENCA</t>
  </si>
  <si>
    <t>CONSTRUCCION CIRCUITO POLIDEPORTIVO URBANO DE CERRILLOS</t>
  </si>
  <si>
    <t>MEJORAMIENTO PLAZA ARTURO PRAT, TALAGANTE</t>
  </si>
  <si>
    <t xml:space="preserve">AMPLIACION DE LA OFICINA DEL REGISTRO CIVIL,COMUNA DE PUENTE ALTO  </t>
  </si>
  <si>
    <t>ADQUISICIÓN LUMINARIAS USO EFICIENTE, CASCO ANTIGUO MAIPÚ</t>
  </si>
  <si>
    <t>ADQUISICIÓN EQUIPAMIENTO NUEVE ESCUELAS DE PUENTE ALTO</t>
  </si>
  <si>
    <t>ADQUISICION VEHICULOS DE SEGURIDAD PUBLICA DE SAN BERNARDO</t>
  </si>
  <si>
    <t xml:space="preserve">LO PRADO </t>
  </si>
  <si>
    <t>ADQUISICION EQUIPOS COMPUTACIONALES COMUNA DE LO PRADO</t>
  </si>
  <si>
    <t xml:space="preserve">ADQUISICION DOS BIBLIOBUSES </t>
  </si>
  <si>
    <t>ADQUISICIÓN DE CIRCUITOS DEPORTIVOS PARA 49 COMUNAS DE LA RM</t>
  </si>
  <si>
    <t>ADQUISICIÓN PUESTO DE MANDO MOVIL EQUIPADO PARA ONEMI R.M.</t>
  </si>
  <si>
    <t>ADQUISICION DE EQUIPOS COMPUTACIONALES Y LICENCIAS</t>
  </si>
  <si>
    <t>ADQUISICION DE EQUIPOS DE TELECOMUNICACIONES SECTOR SALUD R.M.</t>
  </si>
  <si>
    <t xml:space="preserve">ADQUISICION DE CAMION PARA DIMAAO </t>
  </si>
  <si>
    <t xml:space="preserve">LA FLORIDA </t>
  </si>
  <si>
    <t>ADQUISICION VEHICULOS Y MAQUINAS OPERATIVAS, COMUNA DE LA FLORIDA</t>
  </si>
  <si>
    <t>ADQUISICION RETROEXCAVADORA PARA DIMAAO, COMUNA DE BUIN</t>
  </si>
  <si>
    <t>ADQUISICION CONTENEDORES DE BASURA INTRADOMICILIARIOS PUDAHUEL</t>
  </si>
  <si>
    <t>ADQUISICION CARRO HAZMAT PARA 4TA COMPAÑÍA DE BOMBEROS ÑUÑOA</t>
  </si>
  <si>
    <t>ADQUISICION DE 2 BUSES PARA TRASPORTE ESCOLAR, COMUNA DE PUDAHUEL</t>
  </si>
  <si>
    <t>ADQUISICIÓN VEHÍCULOS DE TRANSPORTE DE PASAJEROS, COMUNA EL BOSQUE</t>
  </si>
  <si>
    <t>ADQUISICIÓN SEIS VEHÍCULOS DE EMERGENCIA, COMUNA DE PUENTE ALTO</t>
  </si>
  <si>
    <t>ADQUISICIÓN DOS BUSES DE PASAJEROS, COMUNA DE PUENTE ALTO</t>
  </si>
  <si>
    <t>PAC</t>
  </si>
  <si>
    <t>ADQUISICIÓN CAMIÓN HIDROELEVADOR COMUNA DE PEDRO AGUIRRE CERDA</t>
  </si>
  <si>
    <t>ADQUISCIÓN LUMINARIAS PEATONALES LED DIVERSOS SECTORES, LA FLORIDA</t>
  </si>
  <si>
    <t>ADQUISICIÓN CONTENEDORES DE BASURA DE RENCA</t>
  </si>
  <si>
    <t>ADQUISICIÓN EQUIPOS Y EQUIPAMIENTO PLAZA RÍO MAULE COMUNA PUDAHUEL</t>
  </si>
  <si>
    <t>ADQUISICIÓN AMBULANCIAS SECTOR SALUD COMUNA PUDAHUEL</t>
  </si>
  <si>
    <t>ADQUISICIÓN CAMIONETAS MUNICIPALES COMUNA LA GRANJA</t>
  </si>
  <si>
    <t>ADQUISICIÓN DE VEHÍCULOS PARA LABORES OPERATIVAS MUNICIPIO SAN RAMÓN</t>
  </si>
  <si>
    <t>ADQUISICIÓN DE VEHÍCULOS Y EQUIPAMIENTO PARA LIMPIEZA, CERRO NAVIA</t>
  </si>
  <si>
    <t>ADQUISICIÓN DE VEHÍCULOS MUNICIPALES, CERRO NAVIA</t>
  </si>
  <si>
    <t>ADQUISICIÓN DE JUEGOS INFANTILES MODULARES, COMUNA DE PADRE HURTADO</t>
  </si>
  <si>
    <t>ADQUISICIÓN BUS DE PASAJEROS PARA I. MUNICIPALIDAD DE PAINE</t>
  </si>
  <si>
    <t>ADQUISICIÓN DE MOTONIVELADORA PARA COMUNA DE BUIN</t>
  </si>
  <si>
    <t>ADQUISICIÓN DE RODILLO COMPACTADOR PARA COMUNA DE BUIN</t>
  </si>
  <si>
    <t>ADQUISICIÓN LUMINARIAS DE ALUMBRADO PÚBLICO ETAPA I CURACAVÍ</t>
  </si>
  <si>
    <t>ADQUISICIÓN DE CAMIÓN ALJIBE PARA ILUSTRE MUNICIPALIDAD DE PAINE</t>
  </si>
  <si>
    <t>AQUSICIÓN DE CAMIÓN TOLVA PARA ILUSTRE MUNICIPALIDAD DE PAINE</t>
  </si>
  <si>
    <t>ADQUISICIÓN EQUIPOS DE LIMPIEZA DE CANALES Y SIFONES, PEÑAFLOR</t>
  </si>
  <si>
    <t>SAN JOSÉ DE MAIPO</t>
  </si>
  <si>
    <t>ADQUISICIÓN LUMINARIAS PEATONALES COMUNA DE SAN JOSÉ DE MAIPO</t>
  </si>
  <si>
    <t>ADQUISICIÓN ESTACIONAMIENTO BICICLETAS DE CORTA ESTADÍA, COMUNAS R.M.</t>
  </si>
  <si>
    <t>P.A.C</t>
  </si>
  <si>
    <t>CONSERVACION VEREDAS UV No 11-H, COMUNA P.A.C.</t>
  </si>
  <si>
    <t>REPOSICION PARCIAL HOSPITAL PARROQUIAL DE SAN BERNARDO</t>
  </si>
  <si>
    <t>CONSERVACION DE DIVERSAS ESCUELAS, COMUNA DE SAN PEDRO</t>
  </si>
  <si>
    <t>MEJORAMIENTO EJE BALMACEDA, SECTOR LA ISLITA . ISLA DE MAIPO</t>
  </si>
  <si>
    <t>CONSERVACION DE VEREDAS QUINTA NORMAL, ETAPA IV</t>
  </si>
  <si>
    <t>REPOSICION CON RELOCALIZACION BIBLIOTECA COMUNAL DE RECOLETA</t>
  </si>
  <si>
    <t>CONSTRUCCION CENTRO CEREMONIAL PUEBLOS ORIGINARIOS EN PEÑALOLEN</t>
  </si>
  <si>
    <t>CONSERVACION ESCUELA ESPERANZA JOVEN LA CISTERNA</t>
  </si>
  <si>
    <t>CONSERVACION ESCUELA LEÓN HUMBERTO VALENZUELA, COMUNA DE MAIPÚ</t>
  </si>
  <si>
    <t>CONSERVACION ESCUELA CONSOLIDADA DAVILA - PAC</t>
  </si>
  <si>
    <t>CONSERVACION ESCUELA BÁSICA VILUCO DE LA COMUNA DE BUIN.</t>
  </si>
  <si>
    <t>CONSERVACION COLEGIO NUEVO AMANECER, LA FLORIDA</t>
  </si>
  <si>
    <t>CONSERVACION ESCUELA Nº332 MONSERRAT ROBERT DE GARCÍA, COMUNA RENCA</t>
  </si>
  <si>
    <t>CONSERVACION INFRAESTRUCTURA ESCUELA NANIHUE COMUNA SAN RAMON</t>
  </si>
  <si>
    <t>CONSERVACION INFRAESTRUCTURA CENTRO EDUCACIONAL MIRADOR SAN RAMON</t>
  </si>
  <si>
    <t>CONSERVACION LICEO VALENTIN LETELIER, COMUNA DE RECOLETA</t>
  </si>
  <si>
    <t>CONSERVACION ESCUELA N°318 DOMINGO SANTA MARIA, COMUNA DE RENCA</t>
  </si>
  <si>
    <t>MEJORAMIENTO DE SEÑALÉTICA VERTICAL, COMUNA DE CONCHALÍ</t>
  </si>
  <si>
    <t>MEJORAMIENTO PASEO PEATONAL AVDA, SAN FRANCISCO, COMUNA DE SAN RAMON</t>
  </si>
  <si>
    <t>REPOSICION DE LAS PLAZAS Y ENCUENTRO CON LA MEMORIA PAC</t>
  </si>
  <si>
    <t>REPOSICION CALZADAS Y ACERAS CALLE BALDOMERO LILLO, LA PINTANA</t>
  </si>
  <si>
    <t>CONSTRUCCION PISCINA TEMPERADA SEMIOLIMPICA, HUECHURABA</t>
  </si>
  <si>
    <t>REPOSICION OFICINA DE REGISTRO CIVIL SAN JOSE DE MAIPO</t>
  </si>
  <si>
    <t>CONSERVACIÓN DE VEREDAS U.V. 6, 12, 13 Y 14</t>
  </si>
  <si>
    <t>CONSERVACIÓN VIAL AV. INM. CONCEPCIÓN, COMUNA DE COLINA</t>
  </si>
  <si>
    <t>125</t>
  </si>
  <si>
    <t>CONSERVACIÓN VEREDAS EN CALLES CORTÉS Y EL CRUCERO</t>
  </si>
  <si>
    <t>CONSTRUCCION E INSTALACION LUMINARIAS LED COSTANERA MANUEL VARGAS</t>
  </si>
  <si>
    <t>REPOSICION DE PAVIMENTO DE DIVERSOS PASAJES DE VILLA TODOS LOS SAN</t>
  </si>
  <si>
    <t>CONSTRUCCION  E INSTALACION LUMINARIA LED PASEO PEATONAL ARTURO PRAT</t>
  </si>
  <si>
    <t>REPOSICION DE PAVIMENTO DE PASAJE SAN MARCOS</t>
  </si>
  <si>
    <t>CONSTRUCCION PLAZA DEL FERROCARRIL ESTACION EL MELOCOTON, SJM</t>
  </si>
  <si>
    <t>CONSTRUCCION DE SOBREANCHO SECTOR CHIÑIGUE, LOS QUILOS</t>
  </si>
  <si>
    <t>REPOSICION DE PAVIMENTO DE PASAJE SAN PABLO</t>
  </si>
  <si>
    <t>REPOSICION DE PAVIMENTO DE PASAJE SAN LUCAS</t>
  </si>
  <si>
    <t>MEJORAMIENTO DE VEREDA CALLE LO HERRERA</t>
  </si>
  <si>
    <t>CONSTRUCCION ACERA CAMINO EL TREBOL CALERA DE TANGO</t>
  </si>
  <si>
    <t>CONSTRUCCION DE ILUMINACION PEATONAL SECTOR CENTRO</t>
  </si>
  <si>
    <t>MEJORAMIENTO CALLE BELLA ESPERANZA, COMUNA DE ALHUÉ</t>
  </si>
  <si>
    <t>REPOSICION DE PAVIMENTO DE PASAJE SAN BERNABE</t>
  </si>
  <si>
    <t>REPARACION DE BACHES EN VILLASECA Y MANUEL PLAZA, COMUNA DE BUIN</t>
  </si>
  <si>
    <t>REPOSICION VEREDA NORTE, CALLE 1 SUR HUERTOS FAMILIARES</t>
  </si>
  <si>
    <t>MEJORAMIENTO DEMARCACION Y SEÑALIZACIONES DE RESALTOS, COMUNA DE BUIN</t>
  </si>
  <si>
    <t xml:space="preserve">MEJORAMIENTO ACERAS JOSE MANUEL AGUILAR  TIL  TIL </t>
  </si>
  <si>
    <t>CONSTRUCCION DE SEMAFORO RUTA G-78 SECTOR ERRAZURIZ</t>
  </si>
  <si>
    <t>REPOSICION DE PAVIMENTO DE PASAJES DE VILLA RIO ACONCAGUA</t>
  </si>
  <si>
    <t>REPOSICIÓN DE PAVIMENTO EN CALLES DE POBLACIÓN PADRE DEMETRIO BRAVO</t>
  </si>
  <si>
    <t xml:space="preserve">MEJORAMIENTO INTEGRAL ACCESO AVENIDA CEMENTERIO </t>
  </si>
  <si>
    <t>CONSERVACION VEREDAS CENTRO CÍVICO. PEÑAFLOR.</t>
  </si>
  <si>
    <t>CONSTRUCCIÓN E INSTALACIÓN LUMINARIA LED CICLOVÍA PLAZUELA-POLPAICO</t>
  </si>
  <si>
    <t>MEJORAMIENTO DE VEREDAS LOCALIDAD TIL TIL CENTRO</t>
  </si>
  <si>
    <t>MEJORAMIENTO ILUMINACION PEATONAL CALLE DEL CERRO, SAN JOSE DE MAIPO</t>
  </si>
  <si>
    <t>MEJORAMIENTO ACCESOS LOCALIDAD DE SAN JOSE DE MAIP</t>
  </si>
  <si>
    <t>REPOSICION DE VEREDAS Y ARBORIZACION DE PASAJE LASTENIA</t>
  </si>
  <si>
    <t>REPOSICION LOMOS DE TORO Y MEJORAM. ILUMIN. PEATONAL CALLE DEL RIO</t>
  </si>
  <si>
    <t>CONSTRUCCION PAVIMENTACION CAM. ARTURO PRAT ORIENTE, COMUNA SAN PEDRO</t>
  </si>
  <si>
    <t>CONSTRUCCION PAVIMENTACIÓN PASAJE PABLO EL VERONÉS</t>
  </si>
  <si>
    <t>CONSTRUCCION PAVIMENTACION CAMINO LA TUNA, SAN PEDRO</t>
  </si>
  <si>
    <t>MEJORAMIENTO PAVIMENTO ASFALTO CALLE LAS DELICIAS ESQUINA MIRAFLORES</t>
  </si>
  <si>
    <t>MEJORAMIENTO LUMINARIAS PEATONALES CALLE EL TREBOL, PADRE HURTADO</t>
  </si>
  <si>
    <t>REPOSICIÓN DE VEREDAS EN CASCO HISTÓRICO COMUNA DE BUIN</t>
  </si>
  <si>
    <t>MEJORAMIENTO VIAL CALLE LUIS PASTEUR, PADRE HURTADO</t>
  </si>
  <si>
    <t>REPOSICION VEREDAS PEATONALES VILLA EL ESTERO, COMUNA DE COLINA</t>
  </si>
  <si>
    <t>MEJORAMIENTO REFUGIOS PEATONALES SECTOR URBANO, CURACAVI</t>
  </si>
  <si>
    <t xml:space="preserve">CONSTRUCCIÓN DE VEREDAS SECTOR BARRANCAS DE PICHI, COMUNA DE ALHUÉ </t>
  </si>
  <si>
    <t>MEJORAMIENTO SEGURIDAD VIAL INTERSECCIÓN GACITUA, JAIME GUZMAN, SAN ANTONIO NALTAGUA</t>
  </si>
  <si>
    <t>CONSTRUCCION DE LUMINARIAS SECTOR 2, COMUNA DE SAN PEDRO</t>
  </si>
  <si>
    <t>CONSTRUCCIÓN DE PASARELA PEATONAL EN SECTOR LA PALOMA, PAINE CENTRO</t>
  </si>
  <si>
    <t>MEJORAMIENTO VIAL CALLE PRIMERA TRANSVERSAL COMUNA DE PADRE HURTADO</t>
  </si>
  <si>
    <t>REPOSICION VEREDAS PEATONALES SECTOR ESMERALDA ORIENTE, COLINA</t>
  </si>
  <si>
    <t>MEJORAMIENTO DE ENTORNO CALLE EL TREBOL COMUNA DE PADRE HURTADO</t>
  </si>
  <si>
    <t xml:space="preserve">CONSTRUCCIÓN DE VEREDAS SECTOR CUESTA ALHUÉ, COMUNA DE ALHUÉ </t>
  </si>
  <si>
    <t>CONSTRUCCION REFUGIOS PEATONALES RURALES EN DIVERSAS LOCALIDADES</t>
  </si>
  <si>
    <t>MEJORAMIENTO ESCALERA ACCESO PEATONAL A POBLACION VICTORIA SJ MAIPO</t>
  </si>
  <si>
    <t>MEJORAMIENTO CALLE MAIPU VILLA ALHUE</t>
  </si>
  <si>
    <t>HABILITACION CENTRO DE DIFUSION E INFORMACION VECINAL PARQUE EL SAUCE</t>
  </si>
  <si>
    <t>CONSTRUCCIÓN PAVIMENTACIÓN CAMINO LITRE PONIENTE, COMUNA SAN PEDRO</t>
  </si>
  <si>
    <t>MEJORAMIENTO DE VEREDAS VILLA MOREIRA CASTILLO I, PAINE CENTRO</t>
  </si>
  <si>
    <t>CONSTRUCCION LUMINARIA SOLAR VALLE DE TANGO Y LOS TILOS</t>
  </si>
  <si>
    <t>CONSTRUCCION PAVIMENTACION CAMINO SAN IGNACIO</t>
  </si>
  <si>
    <t>CONSTRUCCION ACERA CAMINO TANGUITO Y CAMINO AGRICOLA</t>
  </si>
  <si>
    <t>REPOSICIÓN PAVIMENTOS CALLE ARZA ENTRE FUENZALIDA Y EGANA, COMUNA DE MELIPILLA</t>
  </si>
  <si>
    <t>CONSTRUCCION BACHEO Y RECARPETEO CAMINO SAN LUIS</t>
  </si>
  <si>
    <t>MEJORAMIENTO VIAL CAMINO HACIENDA DE CHACABUCO, COMUNA DE COLINA</t>
  </si>
  <si>
    <t>CONSTRUCCION CICLOVIA CAMINO TANGUITO</t>
  </si>
  <si>
    <t>MEJORAMIENTO DRENAJE TRANSVERSAL EJE BALMACEDA, COMUNA DE ISLA DE MAIPO</t>
  </si>
  <si>
    <t>CONSTRUCCION DE VEREDAS SECTOR EL PAICO</t>
  </si>
  <si>
    <t>CONSTRUCCIÓN DE VEREDAS SECTOR HIJUELAS DE POLULO, COMUNA DE ALHUÉ</t>
  </si>
  <si>
    <t>MEJORAMIENTO ILUM. PEATONAL CAMINO AL VOLCAN ENTRE CAÑADAS N Y S</t>
  </si>
  <si>
    <t>CONSTRUCCION PAVIMENTACION CAMINO EL SAUCE</t>
  </si>
  <si>
    <t>MEJORAMIENTO VEREDAS EN CALLES ALCALDE LÓPEZ Y 21 DE MAYO</t>
  </si>
  <si>
    <t>CONSTRUCCIÓN DE REFUGIOS PEATONALES EN LA COMUNA DE PAINE</t>
  </si>
  <si>
    <t>REPOSICIÓN DE ACERAS EN CALLE LIBERTAD, ENTRE LAS CALLES ESMERALDA Y ENRIQUE ALCALDE</t>
  </si>
  <si>
    <t>SEMESTRAL</t>
  </si>
  <si>
    <t>I SEMESTRE</t>
  </si>
  <si>
    <t>II SEMESTRE</t>
  </si>
  <si>
    <t>TOTAL  M$</t>
  </si>
  <si>
    <t>IV TRIMESTRE M$</t>
  </si>
  <si>
    <t>REPOSICION REGISTRO CIVIL E IDENTIFICACION DE QUILICURA</t>
  </si>
  <si>
    <t>CONSERVACION ESCUELA ESPECIAL N°72 DE LINDEROS, COMUNA DE BUIN</t>
  </si>
  <si>
    <t>CONSTRUCCIÓN DE VEREDAS SECTOR HACIENDA ALHUÉ</t>
  </si>
  <si>
    <t>CONSTRUCCIÓN DE REDUCTORES DE VELOCIDAD EN ZONA URBANA, VILLA ALHUÉ</t>
  </si>
  <si>
    <t>CONSERVACION VEREDAS EN CALLE BALMACEDA COMUNA DE BUIN</t>
  </si>
  <si>
    <t>MEJORAMIENTO SEGURIDAD VIAL VILLA JOSE MIGUEL CARRERA COMUNA DE BUIN</t>
  </si>
  <si>
    <t>CONSTRUCCION PAVIMENTACION CALLES Y PASAJES SECTOR TANGUITO</t>
  </si>
  <si>
    <t>CONSTRUCCION PAVIMENTACION PASAJE LOS SAAVEDRA</t>
  </si>
  <si>
    <t>MEJORAMIENTO DE PASAJES Y EVACUACIÓN DE AGUAS LLUVIAS VILLA SAN FRANCISCO</t>
  </si>
  <si>
    <t>CONSTRUCCION DE 30 RESALTOS REDUCTORES DE VELOCIDAD, DIVERSOS SECTORES</t>
  </si>
  <si>
    <t>MEJORAMIENTO DIVERSAS VEREDAS CALLES LOCALES</t>
  </si>
  <si>
    <t>CONSTRUCCION PAVIMENTACION CALLE LIBERTAD POBLACION FLORENCIA I Y II</t>
  </si>
  <si>
    <t>MEJORAMIENTO DE VEREDAS VILLA GABRIELA MISTRAL, PAINE CENTRO</t>
  </si>
  <si>
    <t>MEJORAMIENTO DE VEREDAS EN AVDA. DIEGO PORTALES, HOSPITAL</t>
  </si>
  <si>
    <t>MEJORAMIENTO DE ACERAS EN VILLA MOREIRA CASTILLO II, COMUNA PAINE</t>
  </si>
  <si>
    <t>CONSTRUCCION DE VEREDAS EN SECTOR RINCONADA DE HUELQUEN, PAINE</t>
  </si>
  <si>
    <t>HABILITACION ACCESO PEATONAL DEL CESFAM DE PAINE CENTRO</t>
  </si>
  <si>
    <t xml:space="preserve">PIRQUE </t>
  </si>
  <si>
    <t>CONSTRUCCION SEMAFORO AV CONCHA Y TORO, COMUNA DE PIRQUE</t>
  </si>
  <si>
    <t>MEJORAMIENTO ILUMINACIÓN PEATONAL LOCALIDADES DE GUAYACÁN Y MAITENES</t>
  </si>
  <si>
    <t>MEJORAMIENTO ILUMINACIÓN PEATONAL SECTOR NORTE, LOCALIDAD SJM.</t>
  </si>
  <si>
    <t>MEJORAMIENTO ILUMINACIÓN PEATONAL LOCALIDAD DE SAN  ALFONSO Y SAN GABRIEL</t>
  </si>
  <si>
    <t>MEJORAMIENTO ENTORNO VIAL SECTOR PLAZUELA</t>
  </si>
  <si>
    <t>MEJORAMIENTO ENTORNO VIAL SECTOR POLPAICO</t>
  </si>
  <si>
    <t>REPOSICION VEREDAS DE HORMIGON TIL TIL CENTRO</t>
  </si>
  <si>
    <t>CONSTRUCCION RESALTO REDUCTOR DE VELOCIDAD</t>
  </si>
  <si>
    <t>CONSTRUCCION RESALTO REDUCTOR DE VELOCIDAD Y BALIZA ILUMINADA</t>
  </si>
  <si>
    <t>CONSTRUCCION E INSTALACION SEÑALETICA VIAL DISTINTAS LOCALIDADES</t>
  </si>
  <si>
    <t>CONSTRUCCION E INSTALACION SEÑALETICA VIAL TIL TIL CENTRO</t>
  </si>
  <si>
    <t>MEJORAMIENTO ACERAS DANIEL MOYA TIL TIL</t>
  </si>
  <si>
    <t>PERFIL</t>
  </si>
  <si>
    <t xml:space="preserve">PERFIL </t>
  </si>
  <si>
    <t xml:space="preserve">EJECUCION </t>
  </si>
  <si>
    <t>ADQUISICION MOBILIARIO PLAZA DE BOLSILLO ARTESANOS, INDEPENDENCIA</t>
  </si>
  <si>
    <t>REPOSICION PARCIAL LUMINARIAS PUBLICAS ETAPA I, LO BARNECHEA</t>
  </si>
  <si>
    <t>ADQUISICION MOBILIARIO PLAZA DE BOLSILLO METRO SAN PABLO, LO PRADO</t>
  </si>
  <si>
    <t xml:space="preserve">REGIONAL </t>
  </si>
  <si>
    <t xml:space="preserve">SANTIAGO </t>
  </si>
  <si>
    <t>ADQUISICION MOBILIARIO PLAZA DE BOLSILLO TEATINOS/STO DOMINGO, STGO</t>
  </si>
  <si>
    <t>ADQUISICION MOBILIARIO PLAZA DE BOLSILLO METRO CUMMING , STGO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</si>
</sst>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??_-;_-@_-"/>
    <numFmt numFmtId="166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color rgb="FF1F497D"/>
      <name val="Calibri"/>
      <family val="2"/>
    </font>
    <font>
      <sz val="8"/>
      <color rgb="FF333333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/>
    </xf>
    <xf numFmtId="3" fontId="44" fillId="34" borderId="10" xfId="58" applyNumberFormat="1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3" fontId="7" fillId="34" borderId="10" xfId="58" applyNumberFormat="1" applyFont="1" applyFill="1" applyBorder="1" applyAlignment="1">
      <alignment horizontal="center" vertical="center" wrapText="1"/>
      <protection/>
    </xf>
    <xf numFmtId="0" fontId="43" fillId="33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wrapText="1"/>
    </xf>
    <xf numFmtId="165" fontId="43" fillId="33" borderId="10" xfId="52" applyNumberFormat="1" applyFont="1" applyFill="1" applyBorder="1" applyAlignment="1">
      <alignment/>
    </xf>
    <xf numFmtId="165" fontId="43" fillId="33" borderId="0" xfId="52" applyNumberFormat="1" applyFont="1" applyFill="1" applyAlignment="1">
      <alignment/>
    </xf>
    <xf numFmtId="3" fontId="44" fillId="34" borderId="11" xfId="58" applyNumberFormat="1" applyFont="1" applyFill="1" applyBorder="1" applyAlignment="1">
      <alignment horizontal="center" vertical="center" wrapText="1"/>
      <protection/>
    </xf>
    <xf numFmtId="0" fontId="44" fillId="34" borderId="1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vertical="center"/>
    </xf>
    <xf numFmtId="3" fontId="44" fillId="34" borderId="17" xfId="58" applyNumberFormat="1" applyFont="1" applyFill="1" applyBorder="1" applyAlignment="1">
      <alignment horizontal="center" vertical="center" wrapText="1"/>
      <protection/>
    </xf>
    <xf numFmtId="3" fontId="44" fillId="34" borderId="18" xfId="58" applyNumberFormat="1" applyFont="1" applyFill="1" applyBorder="1" applyAlignment="1">
      <alignment horizontal="center" vertical="center" wrapText="1"/>
      <protection/>
    </xf>
    <xf numFmtId="165" fontId="44" fillId="35" borderId="18" xfId="52" applyNumberFormat="1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3" fontId="42" fillId="34" borderId="16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4" xfId="0" applyFont="1" applyFill="1" applyBorder="1" applyAlignment="1">
      <alignment wrapText="1"/>
    </xf>
    <xf numFmtId="3" fontId="43" fillId="33" borderId="10" xfId="0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61" applyFont="1" applyFill="1" applyBorder="1" applyAlignment="1">
      <alignment horizontal="center"/>
      <protection/>
    </xf>
    <xf numFmtId="0" fontId="43" fillId="0" borderId="10" xfId="61" applyFont="1" applyFill="1" applyBorder="1" applyAlignment="1">
      <alignment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49" fontId="43" fillId="0" borderId="10" xfId="0" applyNumberFormat="1" applyFont="1" applyFill="1" applyBorder="1" applyAlignment="1">
      <alignment horizontal="center"/>
    </xf>
    <xf numFmtId="166" fontId="43" fillId="0" borderId="10" xfId="0" applyNumberFormat="1" applyFont="1" applyFill="1" applyBorder="1" applyAlignment="1">
      <alignment horizontal="center"/>
    </xf>
    <xf numFmtId="0" fontId="42" fillId="34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165" fontId="42" fillId="34" borderId="29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43" fillId="33" borderId="20" xfId="0" applyFont="1" applyFill="1" applyBorder="1" applyAlignment="1">
      <alignment horizontal="center"/>
    </xf>
    <xf numFmtId="3" fontId="44" fillId="34" borderId="30" xfId="58" applyNumberFormat="1" applyFont="1" applyFill="1" applyBorder="1" applyAlignment="1">
      <alignment horizontal="center" vertical="center" wrapText="1"/>
      <protection/>
    </xf>
    <xf numFmtId="3" fontId="44" fillId="36" borderId="11" xfId="58" applyNumberFormat="1" applyFont="1" applyFill="1" applyBorder="1" applyAlignment="1">
      <alignment horizontal="center" vertical="center" wrapText="1"/>
      <protection/>
    </xf>
    <xf numFmtId="165" fontId="44" fillId="35" borderId="11" xfId="52" applyNumberFormat="1" applyFont="1" applyFill="1" applyBorder="1" applyAlignment="1">
      <alignment horizontal="center" vertical="center"/>
    </xf>
    <xf numFmtId="165" fontId="44" fillId="37" borderId="31" xfId="52" applyNumberFormat="1" applyFont="1" applyFill="1" applyBorder="1" applyAlignment="1">
      <alignment horizontal="center" vertical="center"/>
    </xf>
    <xf numFmtId="3" fontId="44" fillId="37" borderId="11" xfId="0" applyNumberFormat="1" applyFont="1" applyFill="1" applyBorder="1" applyAlignment="1">
      <alignment horizontal="center" vertical="center"/>
    </xf>
    <xf numFmtId="3" fontId="44" fillId="36" borderId="32" xfId="58" applyNumberFormat="1" applyFont="1" applyFill="1" applyBorder="1" applyAlignment="1">
      <alignment horizontal="center" vertical="center" wrapText="1"/>
      <protection/>
    </xf>
    <xf numFmtId="3" fontId="44" fillId="36" borderId="10" xfId="58" applyNumberFormat="1" applyFont="1" applyFill="1" applyBorder="1" applyAlignment="1">
      <alignment horizontal="left" vertical="center" wrapText="1"/>
      <protection/>
    </xf>
    <xf numFmtId="165" fontId="43" fillId="33" borderId="20" xfId="52" applyNumberFormat="1" applyFont="1" applyFill="1" applyBorder="1" applyAlignment="1">
      <alignment/>
    </xf>
    <xf numFmtId="0" fontId="43" fillId="33" borderId="20" xfId="0" applyFont="1" applyFill="1" applyBorder="1" applyAlignment="1">
      <alignment/>
    </xf>
    <xf numFmtId="165" fontId="43" fillId="33" borderId="33" xfId="52" applyNumberFormat="1" applyFont="1" applyFill="1" applyBorder="1" applyAlignment="1">
      <alignment/>
    </xf>
    <xf numFmtId="165" fontId="43" fillId="33" borderId="20" xfId="0" applyNumberFormat="1" applyFont="1" applyFill="1" applyBorder="1" applyAlignment="1">
      <alignment/>
    </xf>
    <xf numFmtId="3" fontId="43" fillId="33" borderId="32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65" fontId="43" fillId="0" borderId="10" xfId="52" applyNumberFormat="1" applyFont="1" applyFill="1" applyBorder="1" applyAlignment="1">
      <alignment/>
    </xf>
    <xf numFmtId="165" fontId="43" fillId="0" borderId="33" xfId="52" applyNumberFormat="1" applyFont="1" applyFill="1" applyBorder="1" applyAlignment="1">
      <alignment/>
    </xf>
    <xf numFmtId="0" fontId="43" fillId="0" borderId="0" xfId="0" applyFont="1" applyFill="1" applyAlignment="1">
      <alignment/>
    </xf>
    <xf numFmtId="3" fontId="43" fillId="0" borderId="32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9" fontId="43" fillId="33" borderId="10" xfId="0" applyNumberFormat="1" applyFont="1" applyFill="1" applyBorder="1" applyAlignment="1">
      <alignment wrapText="1"/>
    </xf>
    <xf numFmtId="0" fontId="43" fillId="38" borderId="0" xfId="0" applyFont="1" applyFill="1" applyAlignment="1">
      <alignment/>
    </xf>
    <xf numFmtId="165" fontId="43" fillId="0" borderId="34" xfId="52" applyNumberFormat="1" applyFont="1" applyFill="1" applyBorder="1" applyAlignment="1">
      <alignment/>
    </xf>
    <xf numFmtId="165" fontId="43" fillId="33" borderId="10" xfId="0" applyNumberFormat="1" applyFont="1" applyFill="1" applyBorder="1" applyAlignment="1">
      <alignment/>
    </xf>
    <xf numFmtId="165" fontId="43" fillId="0" borderId="10" xfId="52" applyNumberFormat="1" applyFont="1" applyFill="1" applyBorder="1" applyAlignment="1">
      <alignment/>
    </xf>
    <xf numFmtId="3" fontId="43" fillId="0" borderId="10" xfId="64" applyNumberFormat="1" applyFont="1" applyFill="1" applyBorder="1" applyAlignment="1">
      <alignment/>
      <protection/>
    </xf>
    <xf numFmtId="0" fontId="43" fillId="33" borderId="10" xfId="60" applyFont="1" applyFill="1" applyBorder="1" applyAlignment="1">
      <alignment vertical="center"/>
      <protection/>
    </xf>
    <xf numFmtId="0" fontId="43" fillId="33" borderId="10" xfId="60" applyFont="1" applyFill="1" applyBorder="1" applyAlignment="1">
      <alignment/>
      <protection/>
    </xf>
    <xf numFmtId="165" fontId="43" fillId="33" borderId="34" xfId="52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38" borderId="0" xfId="0" applyFont="1" applyFill="1" applyBorder="1" applyAlignment="1">
      <alignment horizontal="center"/>
    </xf>
    <xf numFmtId="165" fontId="43" fillId="38" borderId="0" xfId="52" applyNumberFormat="1" applyFont="1" applyFill="1" applyBorder="1" applyAlignment="1">
      <alignment/>
    </xf>
    <xf numFmtId="0" fontId="43" fillId="38" borderId="0" xfId="0" applyFont="1" applyFill="1" applyBorder="1" applyAlignment="1">
      <alignment/>
    </xf>
    <xf numFmtId="3" fontId="43" fillId="38" borderId="0" xfId="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165" fontId="42" fillId="34" borderId="15" xfId="0" applyNumberFormat="1" applyFont="1" applyFill="1" applyBorder="1" applyAlignment="1">
      <alignment/>
    </xf>
    <xf numFmtId="165" fontId="42" fillId="34" borderId="16" xfId="52" applyNumberFormat="1" applyFont="1" applyFill="1" applyBorder="1" applyAlignment="1">
      <alignment/>
    </xf>
    <xf numFmtId="3" fontId="44" fillId="34" borderId="35" xfId="58" applyNumberFormat="1" applyFont="1" applyFill="1" applyBorder="1" applyAlignment="1">
      <alignment horizontal="center" vertical="center" wrapText="1"/>
      <protection/>
    </xf>
    <xf numFmtId="3" fontId="44" fillId="34" borderId="25" xfId="58" applyNumberFormat="1" applyFont="1" applyFill="1" applyBorder="1" applyAlignment="1">
      <alignment horizontal="center" vertical="center" wrapText="1"/>
      <protection/>
    </xf>
    <xf numFmtId="165" fontId="44" fillId="35" borderId="25" xfId="52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8" fillId="0" borderId="10" xfId="60" applyFont="1" applyFill="1" applyBorder="1" applyAlignment="1">
      <alignment/>
      <protection/>
    </xf>
    <xf numFmtId="0" fontId="8" fillId="0" borderId="10" xfId="61" applyFont="1" applyFill="1" applyBorder="1" applyAlignment="1">
      <alignment/>
      <protection/>
    </xf>
    <xf numFmtId="0" fontId="0" fillId="36" borderId="28" xfId="0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2" xfId="50"/>
    <cellStyle name="Millares 3" xfId="51"/>
    <cellStyle name="Currency" xfId="52"/>
    <cellStyle name="Currency [0]" xfId="53"/>
    <cellStyle name="Moneda 3" xfId="54"/>
    <cellStyle name="Neutral" xfId="55"/>
    <cellStyle name="Normal 10" xfId="56"/>
    <cellStyle name="Normal 11 19" xfId="57"/>
    <cellStyle name="Normal 20" xfId="58"/>
    <cellStyle name="Normal 22" xfId="59"/>
    <cellStyle name="Normal 23" xfId="60"/>
    <cellStyle name="Normal 24" xfId="61"/>
    <cellStyle name="Normal 25" xfId="62"/>
    <cellStyle name="Normal 26" xfId="63"/>
    <cellStyle name="Normal 27" xfId="64"/>
    <cellStyle name="Normal 28" xfId="65"/>
    <cellStyle name="Normal 29" xfId="66"/>
    <cellStyle name="Normal 6" xfId="67"/>
    <cellStyle name="Normal 9 1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espedes\AppData\Local\Microsoft\Windows\Temporary%20Internet%20Files\Content.Outlook\0YK9ACBK\CARTERA%202014%20SUBT%2031%20NEW\2014\REPROG%20JUNIO%20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perez\AppData\Local\Microsoft\Windows\Temporary%20Internet%20Files\Content.Outlook\Q0NVJ7QA\CARTERA%20SUBT%2029%202015%20CIERRE%20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a"/>
      <sheetName val="31"/>
      <sheetName val="29"/>
      <sheetName val="22"/>
      <sheetName val="Globales"/>
      <sheetName val="RESUMEN FINAL"/>
      <sheetName val="Hoja6"/>
      <sheetName val="CT"/>
      <sheetName val="ANALISTAS"/>
      <sheetName val="con analistas"/>
    </sheetNames>
    <sheetDataSet>
      <sheetData sheetId="0">
        <row r="3">
          <cell r="A3" t="str">
            <v>ADJUDICADO</v>
          </cell>
        </row>
        <row r="4">
          <cell r="A4" t="str">
            <v>APROBADO</v>
          </cell>
        </row>
        <row r="5">
          <cell r="A5" t="str">
            <v>CONVENIO EN FIRMA</v>
          </cell>
        </row>
        <row r="6">
          <cell r="A6" t="str">
            <v>DESCARTADO</v>
          </cell>
        </row>
        <row r="7">
          <cell r="A7" t="str">
            <v>EN EJECUCION</v>
          </cell>
        </row>
        <row r="8">
          <cell r="A8" t="str">
            <v>EN LICITACION</v>
          </cell>
        </row>
        <row r="9">
          <cell r="A9" t="str">
            <v>EN REEVALUACION</v>
          </cell>
        </row>
        <row r="10">
          <cell r="A10" t="str">
            <v>ENVIAR CORE</v>
          </cell>
        </row>
        <row r="11">
          <cell r="A11" t="str">
            <v>NO SE EJECUTARA</v>
          </cell>
        </row>
        <row r="12">
          <cell r="A12" t="str">
            <v>PENDIENTE CIERRE ADMINISTRATIVO</v>
          </cell>
        </row>
        <row r="13">
          <cell r="A13" t="str">
            <v>PENDIENTE PRESUPUESTO</v>
          </cell>
        </row>
        <row r="14">
          <cell r="A14" t="str">
            <v>PENDIENTE SOLICITUD DE REEVALUACION</v>
          </cell>
        </row>
        <row r="15">
          <cell r="A15" t="str">
            <v>PIERDE RATE</v>
          </cell>
        </row>
        <row r="16">
          <cell r="A16" t="str">
            <v>POR LICITAR</v>
          </cell>
        </row>
        <row r="17">
          <cell r="A17" t="str">
            <v>POR REINICIAR OBRA </v>
          </cell>
        </row>
        <row r="18">
          <cell r="A18" t="str">
            <v>TERMINADO</v>
          </cell>
        </row>
        <row r="19">
          <cell r="A19" t="str">
            <v>TERMINADO OBRAS</v>
          </cell>
        </row>
        <row r="20">
          <cell r="A20" t="str">
            <v>TRASPASO 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 POR ÍTEM"/>
      <sheetName val="CARTERA SUB,29"/>
      <sheetName val="PAGOS"/>
      <sheetName val="PROG. OCT."/>
    </sheetNames>
    <sheetDataSet>
      <sheetData sheetId="3">
        <row r="1">
          <cell r="A1" t="str">
            <v>BIP</v>
          </cell>
          <cell r="B1" t="str">
            <v>Nombre</v>
          </cell>
          <cell r="C1" t="str">
            <v>Situación</v>
          </cell>
          <cell r="D1" t="str">
            <v>Unidad Técnica</v>
          </cell>
          <cell r="E1" t="str">
            <v>Analista</v>
          </cell>
          <cell r="F1" t="str">
            <v>Subtítulo</v>
          </cell>
          <cell r="G1" t="str">
            <v>Item</v>
          </cell>
          <cell r="H1" t="str">
            <v>Asignación</v>
          </cell>
          <cell r="I1" t="str">
            <v>Aprob. CORE</v>
          </cell>
          <cell r="J1" t="str">
            <v>Contrato</v>
          </cell>
          <cell r="K1" t="str">
            <v>Total Aprobado (FORMULA)</v>
          </cell>
          <cell r="L1" t="str">
            <v>Gasto al 2014</v>
          </cell>
          <cell r="M1" t="str">
            <v>Gasto a la fecha (FORMULA)</v>
          </cell>
          <cell r="N1" t="str">
            <v>Saldo Disponible (FORMULA)</v>
          </cell>
          <cell r="O1" t="str">
            <v>Oct.2015 Programado con UT 29 y 22</v>
          </cell>
          <cell r="P1" t="str">
            <v>Oct.2015 Programado con UT 31</v>
          </cell>
          <cell r="Q1" t="str">
            <v>Octubre $ Envío DAF</v>
          </cell>
          <cell r="R1" t="str">
            <v>Nov.2015 Programado con UT 29 y 22</v>
          </cell>
          <cell r="S1" t="str">
            <v>Nov.2015 Programado con ut 31</v>
          </cell>
          <cell r="T1" t="str">
            <v>Noviembre $ Envío DAF</v>
          </cell>
          <cell r="U1" t="str">
            <v>Dic.2015 Programado con UT 29 y 22</v>
          </cell>
          <cell r="V1" t="str">
            <v>Dic.2015 Programado con UT 31</v>
          </cell>
          <cell r="W1" t="str">
            <v>Diciembre $ Envío DAF</v>
          </cell>
          <cell r="X1" t="str">
            <v>Total Programado Agosto-Diciembre (FORMULA)</v>
          </cell>
          <cell r="Y1" t="str">
            <v>ARRASTRE 2016 (FORMULA)</v>
          </cell>
          <cell r="Z1" t="str">
            <v>% GASTO (FORMULA)</v>
          </cell>
          <cell r="AA1" t="str">
            <v>% FISICO (FORMULA)</v>
          </cell>
          <cell r="AB1" t="str">
            <v>COMISION</v>
          </cell>
          <cell r="AC1" t="str">
            <v>SESIÓN CORE</v>
          </cell>
          <cell r="AD1" t="str">
            <v>FECHA CORE</v>
          </cell>
          <cell r="AE1" t="str">
            <v>PROVISON</v>
          </cell>
        </row>
        <row r="2">
          <cell r="A2">
            <v>30293922</v>
          </cell>
          <cell r="B2" t="str">
            <v>ADQUISICION DE 2 MINI CARGADORES PARA DIMAAO, COMUNA DE BUIN</v>
          </cell>
          <cell r="C2" t="str">
            <v>POR LICITAR</v>
          </cell>
          <cell r="D2" t="str">
            <v>BUIN</v>
          </cell>
          <cell r="E2" t="str">
            <v>BCT</v>
          </cell>
          <cell r="F2">
            <v>29</v>
          </cell>
          <cell r="G2" t="str">
            <v>05</v>
          </cell>
          <cell r="H2" t="str">
            <v> </v>
          </cell>
          <cell r="I2">
            <v>42197000</v>
          </cell>
          <cell r="J2">
            <v>0</v>
          </cell>
          <cell r="K2">
            <v>42197000</v>
          </cell>
          <cell r="L2">
            <v>0</v>
          </cell>
          <cell r="M2">
            <v>0</v>
          </cell>
          <cell r="N2">
            <v>42197000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42197000</v>
          </cell>
          <cell r="Z2">
            <v>0</v>
          </cell>
          <cell r="AA2">
            <v>0</v>
          </cell>
          <cell r="AC2">
            <v>6</v>
          </cell>
          <cell r="AD2">
            <v>42088</v>
          </cell>
          <cell r="AE2" t="str">
            <v>N/A</v>
          </cell>
        </row>
        <row r="3">
          <cell r="A3">
            <v>30331522</v>
          </cell>
          <cell r="B3" t="str">
            <v>ADQUISICION RETROEXCAVADORA PARA DIMAAO, COMUNA DE BUIN</v>
          </cell>
          <cell r="C3" t="str">
            <v>POR LICITAR</v>
          </cell>
          <cell r="D3" t="str">
            <v>BUIN</v>
          </cell>
          <cell r="E3" t="str">
            <v>BCT</v>
          </cell>
          <cell r="F3">
            <v>29</v>
          </cell>
          <cell r="G3" t="str">
            <v>05</v>
          </cell>
          <cell r="H3" t="str">
            <v> </v>
          </cell>
          <cell r="I3">
            <v>54173000</v>
          </cell>
          <cell r="J3">
            <v>0</v>
          </cell>
          <cell r="K3">
            <v>54173000</v>
          </cell>
          <cell r="L3">
            <v>0</v>
          </cell>
          <cell r="M3">
            <v>0</v>
          </cell>
          <cell r="N3">
            <v>54173000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54173000</v>
          </cell>
          <cell r="Z3">
            <v>0</v>
          </cell>
          <cell r="AA3">
            <v>0</v>
          </cell>
          <cell r="AC3">
            <v>6</v>
          </cell>
          <cell r="AD3">
            <v>42088</v>
          </cell>
          <cell r="AE3" t="str">
            <v>N/A</v>
          </cell>
        </row>
        <row r="4">
          <cell r="A4">
            <v>30108382</v>
          </cell>
          <cell r="B4" t="str">
            <v>ADQUISICIÓN AMBULANCIA DE EMERGENCIA PARA COMUNA DE PAINE</v>
          </cell>
          <cell r="C4" t="str">
            <v>TERMINADO</v>
          </cell>
          <cell r="D4" t="str">
            <v>PAINE</v>
          </cell>
          <cell r="E4" t="str">
            <v>FBP</v>
          </cell>
          <cell r="F4">
            <v>29</v>
          </cell>
          <cell r="G4" t="str">
            <v>03</v>
          </cell>
          <cell r="H4" t="str">
            <v>-</v>
          </cell>
          <cell r="I4">
            <v>35868000</v>
          </cell>
          <cell r="J4">
            <v>29988000</v>
          </cell>
          <cell r="K4">
            <v>29988000</v>
          </cell>
          <cell r="L4">
            <v>0</v>
          </cell>
          <cell r="M4">
            <v>29988000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</v>
          </cell>
          <cell r="AA4">
            <v>1</v>
          </cell>
          <cell r="AB4" t="str">
            <v>SALUD Y MEDIO AMBIENTE</v>
          </cell>
          <cell r="AC4" t="str">
            <v>OR-23</v>
          </cell>
          <cell r="AD4">
            <v>41619</v>
          </cell>
          <cell r="AE4" t="str">
            <v> </v>
          </cell>
        </row>
        <row r="5">
          <cell r="A5">
            <v>30114852</v>
          </cell>
          <cell r="B5" t="str">
            <v>ADQUISICIÓN EQUIPAMIENTO NUEVE ESCUELAS DE PUENTE ALTO</v>
          </cell>
          <cell r="C5" t="str">
            <v>EN REEVALUACIÓN</v>
          </cell>
          <cell r="D5" t="str">
            <v>PUENTE ALTO</v>
          </cell>
          <cell r="E5" t="str">
            <v>FBP</v>
          </cell>
          <cell r="F5">
            <v>29</v>
          </cell>
          <cell r="G5" t="str">
            <v>04</v>
          </cell>
          <cell r="H5" t="str">
            <v>-</v>
          </cell>
          <cell r="I5">
            <v>219309000</v>
          </cell>
          <cell r="J5">
            <v>0</v>
          </cell>
          <cell r="K5">
            <v>219309000</v>
          </cell>
          <cell r="L5">
            <v>0</v>
          </cell>
          <cell r="N5">
            <v>219309000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219309000</v>
          </cell>
          <cell r="Z5">
            <v>0</v>
          </cell>
          <cell r="AA5">
            <v>0</v>
          </cell>
          <cell r="AB5" t="str">
            <v>EDUCACION Y CULTURA</v>
          </cell>
          <cell r="AC5" t="str">
            <v>EX-03</v>
          </cell>
          <cell r="AD5">
            <v>41605</v>
          </cell>
          <cell r="AE5" t="str">
            <v> </v>
          </cell>
        </row>
        <row r="6">
          <cell r="A6">
            <v>30118533</v>
          </cell>
          <cell r="B6" t="str">
            <v>ADQUISICIÓN DOS AMBULANCIAS, COMUNA DE SAN RAMÓN </v>
          </cell>
          <cell r="C6" t="str">
            <v>TERMINADO</v>
          </cell>
          <cell r="D6" t="str">
            <v>SAN RAMON</v>
          </cell>
          <cell r="E6" t="str">
            <v>FBP</v>
          </cell>
          <cell r="F6">
            <v>29</v>
          </cell>
          <cell r="G6" t="str">
            <v>03</v>
          </cell>
          <cell r="H6" t="str">
            <v>-</v>
          </cell>
          <cell r="I6">
            <v>49008000</v>
          </cell>
          <cell r="J6">
            <v>50694000</v>
          </cell>
          <cell r="K6">
            <v>50694000</v>
          </cell>
          <cell r="L6">
            <v>0</v>
          </cell>
          <cell r="M6">
            <v>50694000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</v>
          </cell>
          <cell r="AA6">
            <v>1</v>
          </cell>
          <cell r="AB6" t="str">
            <v>COORDINACION Y RELACIONES INSTITUCIONALES</v>
          </cell>
          <cell r="AC6" t="str">
            <v>EX-04</v>
          </cell>
          <cell r="AD6">
            <v>41634</v>
          </cell>
          <cell r="AE6" t="str">
            <v> </v>
          </cell>
        </row>
        <row r="7">
          <cell r="A7">
            <v>30304976</v>
          </cell>
          <cell r="B7" t="str">
            <v>ADQUISICION VEHICULOS DE TRASLADO DE PACIENTES TELETON R.M</v>
          </cell>
          <cell r="C7" t="str">
            <v>EN LICITACIÓN</v>
          </cell>
          <cell r="D7" t="str">
            <v>GORE RMS</v>
          </cell>
          <cell r="E7" t="str">
            <v>FBP</v>
          </cell>
          <cell r="F7">
            <v>29</v>
          </cell>
          <cell r="G7" t="str">
            <v>03</v>
          </cell>
          <cell r="H7" t="str">
            <v>-</v>
          </cell>
          <cell r="I7">
            <v>252976000</v>
          </cell>
          <cell r="J7">
            <v>0</v>
          </cell>
          <cell r="K7">
            <v>252976000</v>
          </cell>
          <cell r="L7">
            <v>0</v>
          </cell>
          <cell r="M7">
            <v>0</v>
          </cell>
          <cell r="N7">
            <v>252976000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252976000</v>
          </cell>
          <cell r="Z7">
            <v>0</v>
          </cell>
          <cell r="AA7">
            <v>0</v>
          </cell>
          <cell r="AB7" t="str">
            <v>SALUD Y MEDIO AMBIENTE</v>
          </cell>
          <cell r="AC7">
            <v>23</v>
          </cell>
          <cell r="AD7">
            <v>41955</v>
          </cell>
        </row>
        <row r="8">
          <cell r="A8">
            <v>30287772</v>
          </cell>
          <cell r="B8" t="str">
            <v>ADQUISICION VEHICULOS SECTOR SALUD</v>
          </cell>
          <cell r="C8" t="str">
            <v>EN EJECUCIÓN </v>
          </cell>
          <cell r="D8" t="str">
            <v>ISLA DE MAIPO</v>
          </cell>
          <cell r="E8" t="str">
            <v>FBP</v>
          </cell>
          <cell r="F8">
            <v>29</v>
          </cell>
          <cell r="G8" t="str">
            <v>03</v>
          </cell>
          <cell r="H8" t="str">
            <v>-</v>
          </cell>
          <cell r="I8">
            <v>86355000</v>
          </cell>
          <cell r="J8">
            <v>66878000</v>
          </cell>
          <cell r="K8">
            <v>66878000</v>
          </cell>
          <cell r="L8">
            <v>0</v>
          </cell>
          <cell r="M8">
            <v>0</v>
          </cell>
          <cell r="N8">
            <v>66878000</v>
          </cell>
          <cell r="O8">
            <v>66878000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66878000</v>
          </cell>
          <cell r="Y8">
            <v>0</v>
          </cell>
          <cell r="Z8">
            <v>0</v>
          </cell>
          <cell r="AA8">
            <v>0</v>
          </cell>
          <cell r="AB8" t="str">
            <v>SALUD Y MEDIO AMBIENTE</v>
          </cell>
          <cell r="AD8">
            <v>41990</v>
          </cell>
        </row>
        <row r="9">
          <cell r="A9">
            <v>30340630</v>
          </cell>
          <cell r="B9" t="str">
            <v>ADQUISICION CUATRO VEHICULOS Y EQUIPOS PARA SEGURIDAD COMUNAL SAN RAMON</v>
          </cell>
          <cell r="C9" t="str">
            <v>ADJUDICADO</v>
          </cell>
          <cell r="D9" t="str">
            <v>SAN RAMON</v>
          </cell>
          <cell r="E9" t="str">
            <v>FBP</v>
          </cell>
          <cell r="F9">
            <v>29</v>
          </cell>
          <cell r="G9" t="str">
            <v>03</v>
          </cell>
          <cell r="H9" t="str">
            <v>-</v>
          </cell>
          <cell r="I9">
            <v>46600000</v>
          </cell>
          <cell r="J9">
            <v>55579121</v>
          </cell>
          <cell r="K9">
            <v>55579121</v>
          </cell>
          <cell r="L9">
            <v>0</v>
          </cell>
          <cell r="M9">
            <v>0</v>
          </cell>
          <cell r="N9">
            <v>55579121</v>
          </cell>
          <cell r="O9">
            <v>0</v>
          </cell>
          <cell r="P9">
            <v>0</v>
          </cell>
          <cell r="Q9">
            <v>0</v>
          </cell>
          <cell r="R9">
            <v>55579121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55579121</v>
          </cell>
          <cell r="Y9">
            <v>0</v>
          </cell>
          <cell r="Z9">
            <v>0</v>
          </cell>
          <cell r="AA9">
            <v>0</v>
          </cell>
          <cell r="AB9" t="str">
            <v>SEGURIDAD CIUDADANA</v>
          </cell>
          <cell r="AD9">
            <v>42002</v>
          </cell>
        </row>
        <row r="10">
          <cell r="A10">
            <v>30340630</v>
          </cell>
          <cell r="B10" t="str">
            <v>ADQUISICION CUATRO VEHICULOS Y EQUIPOS PARA SEGURIDAD COMUNAL SAN RAMON</v>
          </cell>
          <cell r="C10" t="str">
            <v>ADJUDICADO</v>
          </cell>
          <cell r="D10" t="str">
            <v>SAN RAMON</v>
          </cell>
          <cell r="E10" t="str">
            <v>FBP</v>
          </cell>
          <cell r="F10">
            <v>29</v>
          </cell>
          <cell r="G10" t="str">
            <v>04</v>
          </cell>
          <cell r="H10" t="str">
            <v>-</v>
          </cell>
          <cell r="I10">
            <v>64889000</v>
          </cell>
          <cell r="J10">
            <v>63152794</v>
          </cell>
          <cell r="K10">
            <v>63152794</v>
          </cell>
          <cell r="L10">
            <v>0</v>
          </cell>
          <cell r="M10">
            <v>0</v>
          </cell>
          <cell r="N10">
            <v>63152794</v>
          </cell>
          <cell r="O10">
            <v>0</v>
          </cell>
          <cell r="P10">
            <v>0</v>
          </cell>
          <cell r="Q10">
            <v>0</v>
          </cell>
          <cell r="R10">
            <v>63152794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63152794</v>
          </cell>
          <cell r="Y10">
            <v>0</v>
          </cell>
          <cell r="Z10">
            <v>0</v>
          </cell>
          <cell r="AA10">
            <v>0</v>
          </cell>
          <cell r="AB10" t="str">
            <v>SEGURIDAD CIUDADANA</v>
          </cell>
          <cell r="AD10">
            <v>42002</v>
          </cell>
        </row>
        <row r="11">
          <cell r="A11">
            <v>30361044</v>
          </cell>
          <cell r="B11" t="str">
            <v>ADQUISICIÓN EQUIPOS Y EQUIPAMIENTO PLAZA RÍO MAULE COMUNA DE PUDAHUEL</v>
          </cell>
          <cell r="C11" t="str">
            <v>CONVENIO EN FIRMA</v>
          </cell>
          <cell r="D11" t="str">
            <v>PUDAHUEL</v>
          </cell>
          <cell r="E11" t="str">
            <v>FBP</v>
          </cell>
          <cell r="F11">
            <v>29</v>
          </cell>
          <cell r="G11" t="str">
            <v>04</v>
          </cell>
          <cell r="I11">
            <v>7404000</v>
          </cell>
          <cell r="J11">
            <v>0</v>
          </cell>
          <cell r="K11">
            <v>7404000</v>
          </cell>
          <cell r="L11">
            <v>0</v>
          </cell>
          <cell r="M11">
            <v>0</v>
          </cell>
          <cell r="N11">
            <v>7404000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7404000</v>
          </cell>
          <cell r="Z11">
            <v>0</v>
          </cell>
          <cell r="AA11">
            <v>0</v>
          </cell>
          <cell r="AB11" t="str">
            <v>MEDIO AMBIENTE</v>
          </cell>
          <cell r="AC11" t="str">
            <v>OR-14</v>
          </cell>
          <cell r="AD11">
            <v>42214</v>
          </cell>
          <cell r="AE11" t="str">
            <v>SIN PROVISIÓN</v>
          </cell>
        </row>
        <row r="12">
          <cell r="A12">
            <v>30361044</v>
          </cell>
          <cell r="B12" t="str">
            <v>ADQUISICIÓN EQUIPOS Y EQUIPAMIENTO PLAZA RÍO MAULE COMUNA DE PUDAHUEL</v>
          </cell>
          <cell r="C12" t="str">
            <v>CONVENIO EN FIRMA</v>
          </cell>
          <cell r="D12" t="str">
            <v>PUDAHUEL</v>
          </cell>
          <cell r="E12" t="str">
            <v>FBP</v>
          </cell>
          <cell r="F12">
            <v>29</v>
          </cell>
          <cell r="G12" t="str">
            <v>05</v>
          </cell>
          <cell r="I12">
            <v>3063000</v>
          </cell>
          <cell r="K12">
            <v>3063000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3063000</v>
          </cell>
          <cell r="Z12">
            <v>0</v>
          </cell>
          <cell r="AA12">
            <v>0</v>
          </cell>
          <cell r="AB12" t="str">
            <v>MEDIO AMBIENTE</v>
          </cell>
          <cell r="AC12" t="str">
            <v>OR-14</v>
          </cell>
          <cell r="AD12">
            <v>42214</v>
          </cell>
          <cell r="AE12" t="str">
            <v>SIN PROVISIÓN</v>
          </cell>
        </row>
        <row r="13">
          <cell r="A13">
            <v>30392137</v>
          </cell>
          <cell r="B13" t="str">
            <v>ADQUISICIÓN DE VEHÍCULOS MUNICIPALES</v>
          </cell>
          <cell r="C13" t="str">
            <v>PENDIENTE IDENTIFICACION PRES.</v>
          </cell>
          <cell r="D13" t="str">
            <v>CERRO NAVIA</v>
          </cell>
          <cell r="E13" t="str">
            <v>FBP</v>
          </cell>
          <cell r="F13">
            <v>29</v>
          </cell>
          <cell r="G13" t="str">
            <v>03</v>
          </cell>
          <cell r="I13">
            <v>311648000</v>
          </cell>
          <cell r="J13">
            <v>0</v>
          </cell>
          <cell r="K13">
            <v>311648000</v>
          </cell>
          <cell r="L13">
            <v>0</v>
          </cell>
          <cell r="M13">
            <v>0</v>
          </cell>
          <cell r="N13">
            <v>311648000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311648000</v>
          </cell>
          <cell r="Z13">
            <v>0</v>
          </cell>
          <cell r="AA13">
            <v>0</v>
          </cell>
          <cell r="AB13" t="str">
            <v>COORDINACION Y RELACIONES INSTITUCIONALES</v>
          </cell>
          <cell r="AC13" t="str">
            <v>OR-16</v>
          </cell>
          <cell r="AD13">
            <v>42242</v>
          </cell>
          <cell r="AE13" t="str">
            <v>SIN PROVISIÓN</v>
          </cell>
        </row>
        <row r="14">
          <cell r="A14">
            <v>30385630</v>
          </cell>
          <cell r="B14" t="str">
            <v>ADQUISICIÓN DE VEHÍCULOS Y EQUIPAMIENTO PARA LIMPIEZA</v>
          </cell>
          <cell r="C14" t="str">
            <v>PENDIENTE IDENTIFICACION PRES.</v>
          </cell>
          <cell r="D14" t="str">
            <v>CERRO NAVIA</v>
          </cell>
          <cell r="E14" t="str">
            <v>FBP</v>
          </cell>
          <cell r="F14">
            <v>29</v>
          </cell>
          <cell r="G14" t="str">
            <v>03</v>
          </cell>
          <cell r="I14">
            <v>161511000</v>
          </cell>
          <cell r="J14">
            <v>0</v>
          </cell>
          <cell r="K14">
            <v>161511000</v>
          </cell>
          <cell r="L14">
            <v>0</v>
          </cell>
          <cell r="M14">
            <v>0</v>
          </cell>
          <cell r="N14">
            <v>161511000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161511000</v>
          </cell>
          <cell r="Z14">
            <v>0</v>
          </cell>
          <cell r="AA14">
            <v>0</v>
          </cell>
          <cell r="AB14" t="str">
            <v>COORDINACION Y RELACIONES INSTITUCIONALES</v>
          </cell>
          <cell r="AC14" t="str">
            <v>OR-16</v>
          </cell>
          <cell r="AD14">
            <v>42242</v>
          </cell>
          <cell r="AE14" t="str">
            <v>SIN PROVISIÓN</v>
          </cell>
        </row>
        <row r="15">
          <cell r="A15">
            <v>30385630</v>
          </cell>
          <cell r="B15" t="str">
            <v>ADQUISICIÓN DE VEHÍCULOS Y EQUIPAMIENTO PARA LIMPIEZA</v>
          </cell>
          <cell r="C15" t="str">
            <v>PENDIENTE IDENTIFICACION PRES.</v>
          </cell>
          <cell r="D15" t="str">
            <v>CERRO NAVIA</v>
          </cell>
          <cell r="E15" t="str">
            <v>FBP</v>
          </cell>
          <cell r="F15">
            <v>29</v>
          </cell>
          <cell r="G15" t="str">
            <v>05</v>
          </cell>
          <cell r="I15">
            <v>309800000</v>
          </cell>
          <cell r="J15">
            <v>0</v>
          </cell>
          <cell r="K15">
            <v>309800000</v>
          </cell>
          <cell r="L15">
            <v>0</v>
          </cell>
          <cell r="M15">
            <v>0</v>
          </cell>
          <cell r="N15">
            <v>309800000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309800000</v>
          </cell>
          <cell r="Z15">
            <v>0</v>
          </cell>
          <cell r="AA15">
            <v>0</v>
          </cell>
          <cell r="AB15" t="str">
            <v>COORDINACION Y RELACIONES INSTITUCIONALES</v>
          </cell>
          <cell r="AC15" t="str">
            <v>OR-16</v>
          </cell>
          <cell r="AD15">
            <v>42242</v>
          </cell>
          <cell r="AE15" t="str">
            <v>SIN PROVISIÓN</v>
          </cell>
        </row>
        <row r="16">
          <cell r="A16">
            <v>30093133</v>
          </cell>
          <cell r="B16" t="str">
            <v>ADQUISICION ACTUALIZACION Y RENOVACION SISTEMA CODIS - PDI</v>
          </cell>
          <cell r="C16" t="str">
            <v>EN LICITACIÓN</v>
          </cell>
          <cell r="D16" t="str">
            <v>PDI</v>
          </cell>
          <cell r="E16" t="str">
            <v>JCG</v>
          </cell>
          <cell r="F16">
            <v>29</v>
          </cell>
          <cell r="G16" t="str">
            <v>06</v>
          </cell>
          <cell r="I16">
            <v>371908000</v>
          </cell>
          <cell r="J16">
            <v>0</v>
          </cell>
          <cell r="K16">
            <v>371908000</v>
          </cell>
          <cell r="M16">
            <v>0</v>
          </cell>
          <cell r="N16">
            <v>371908000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371908000</v>
          </cell>
          <cell r="Z16">
            <v>0</v>
          </cell>
          <cell r="AA16">
            <v>0</v>
          </cell>
          <cell r="AB16" t="str">
            <v>SEGURIDAD CIUDADANA</v>
          </cell>
          <cell r="AC16" t="str">
            <v>EXT. 4</v>
          </cell>
          <cell r="AD16">
            <v>42002</v>
          </cell>
        </row>
        <row r="17">
          <cell r="A17">
            <v>30105566</v>
          </cell>
          <cell r="B17" t="str">
            <v>ADQUISICION CAMION LIMPIAFOSAS, COMUNA DE LAMPA</v>
          </cell>
          <cell r="C17" t="str">
            <v>TERMINADO</v>
          </cell>
          <cell r="D17" t="str">
            <v>LAMPA</v>
          </cell>
          <cell r="E17" t="str">
            <v>JCG</v>
          </cell>
          <cell r="F17">
            <v>29</v>
          </cell>
          <cell r="G17" t="str">
            <v>03</v>
          </cell>
          <cell r="I17">
            <v>182150000</v>
          </cell>
          <cell r="J17">
            <v>161792400</v>
          </cell>
          <cell r="K17">
            <v>161792400</v>
          </cell>
          <cell r="M17">
            <v>161792400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1</v>
          </cell>
          <cell r="AB17" t="str">
            <v>INFRAESTRUCTURA, TRANSPORTE Y AGUAS LLUVIAS</v>
          </cell>
          <cell r="AC17" t="str">
            <v>EXT. 4</v>
          </cell>
          <cell r="AD17">
            <v>42002</v>
          </cell>
        </row>
        <row r="18">
          <cell r="A18">
            <v>30107316</v>
          </cell>
          <cell r="B18" t="str">
            <v>ADQUISICION BACHEADORA MUNICIPAL, COMUNA DE EL BOSQUE</v>
          </cell>
          <cell r="C18" t="str">
            <v>TERMINADO</v>
          </cell>
          <cell r="D18" t="str">
            <v>EL BOSQUE</v>
          </cell>
          <cell r="E18" t="str">
            <v>JCG</v>
          </cell>
          <cell r="F18">
            <v>29</v>
          </cell>
          <cell r="G18" t="str">
            <v>03</v>
          </cell>
          <cell r="H18" t="str">
            <v>-</v>
          </cell>
          <cell r="I18">
            <v>37103000</v>
          </cell>
          <cell r="J18">
            <v>37655000</v>
          </cell>
          <cell r="K18">
            <v>37655000</v>
          </cell>
          <cell r="L18">
            <v>0</v>
          </cell>
          <cell r="M18">
            <v>37655000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1</v>
          </cell>
          <cell r="AB18" t="str">
            <v>COORDINACION Y RELACIONES INSTITUCIONALES</v>
          </cell>
          <cell r="AC18" t="str">
            <v>EX-04</v>
          </cell>
          <cell r="AD18">
            <v>41634</v>
          </cell>
          <cell r="AE18" t="str">
            <v> </v>
          </cell>
        </row>
        <row r="19">
          <cell r="A19">
            <v>30107316</v>
          </cell>
          <cell r="B19" t="str">
            <v>ADQUISICION BACHEADORA MUNICIPAL, COMUNA DE EL BOSQUE</v>
          </cell>
          <cell r="C19" t="str">
            <v>TERMINADO</v>
          </cell>
          <cell r="D19" t="str">
            <v>EL BOSQUE</v>
          </cell>
          <cell r="E19" t="str">
            <v>JCG</v>
          </cell>
          <cell r="F19">
            <v>29</v>
          </cell>
          <cell r="G19" t="str">
            <v>05</v>
          </cell>
          <cell r="H19" t="str">
            <v>-</v>
          </cell>
          <cell r="I19">
            <v>42840000</v>
          </cell>
          <cell r="J19">
            <v>43475999</v>
          </cell>
          <cell r="K19">
            <v>43475999</v>
          </cell>
          <cell r="L19">
            <v>0</v>
          </cell>
          <cell r="M19">
            <v>43475999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</v>
          </cell>
          <cell r="AA19">
            <v>1</v>
          </cell>
          <cell r="AB19" t="str">
            <v>COORDINACION Y RELACIONES INSTITUCIONALES</v>
          </cell>
          <cell r="AC19" t="str">
            <v>EX-04</v>
          </cell>
          <cell r="AD19">
            <v>41634</v>
          </cell>
          <cell r="AE19" t="str">
            <v> </v>
          </cell>
        </row>
        <row r="20">
          <cell r="A20">
            <v>30116536</v>
          </cell>
          <cell r="B20" t="str">
            <v>ADQUISICIÓN DE MAQUINAS DE EJERCICIO PARA CERRO NAVIA</v>
          </cell>
          <cell r="C20" t="str">
            <v>TERMINADO</v>
          </cell>
          <cell r="D20" t="str">
            <v>CERRO NAVIA</v>
          </cell>
          <cell r="E20" t="str">
            <v>JCG</v>
          </cell>
          <cell r="F20">
            <v>29</v>
          </cell>
          <cell r="G20" t="str">
            <v>04</v>
          </cell>
          <cell r="H20" t="str">
            <v>-</v>
          </cell>
          <cell r="I20">
            <v>123111000</v>
          </cell>
          <cell r="J20">
            <v>119111220</v>
          </cell>
          <cell r="K20">
            <v>119111220</v>
          </cell>
          <cell r="L20">
            <v>0</v>
          </cell>
          <cell r="M20">
            <v>119111220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1</v>
          </cell>
          <cell r="AB20" t="str">
            <v>DEPORTES</v>
          </cell>
          <cell r="AC20" t="str">
            <v>EX-03</v>
          </cell>
          <cell r="AD20">
            <v>41605</v>
          </cell>
          <cell r="AE20" t="str">
            <v> </v>
          </cell>
        </row>
        <row r="21">
          <cell r="A21">
            <v>30119197</v>
          </cell>
          <cell r="B21" t="str">
            <v>ADQUISICIÓN CONTENEDORES DE BASURA INTRADOMICILIARIO SAN BERNARDO</v>
          </cell>
          <cell r="C21" t="str">
            <v>EN EJECUCIÓN </v>
          </cell>
          <cell r="D21" t="str">
            <v>SAN BERNARDO</v>
          </cell>
          <cell r="E21" t="str">
            <v>JCG</v>
          </cell>
          <cell r="F21">
            <v>29</v>
          </cell>
          <cell r="G21" t="str">
            <v>04</v>
          </cell>
          <cell r="I21">
            <v>1551640000</v>
          </cell>
          <cell r="J21">
            <v>1525199000</v>
          </cell>
          <cell r="K21">
            <v>1525199000</v>
          </cell>
          <cell r="L21">
            <v>0</v>
          </cell>
          <cell r="M21">
            <v>1525168354</v>
          </cell>
          <cell r="N21">
            <v>30646</v>
          </cell>
          <cell r="O21">
            <v>30646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30646</v>
          </cell>
          <cell r="Y21">
            <v>0</v>
          </cell>
          <cell r="Z21">
            <v>0.999979906884282</v>
          </cell>
          <cell r="AA21">
            <v>0.999979906884282</v>
          </cell>
          <cell r="AB21" t="str">
            <v>SALUD Y MEDIO AMBIENTE</v>
          </cell>
          <cell r="AC21" t="str">
            <v>ex 04</v>
          </cell>
          <cell r="AD21">
            <v>41634</v>
          </cell>
        </row>
        <row r="22">
          <cell r="A22">
            <v>30122428</v>
          </cell>
          <cell r="B22" t="str">
            <v>ADQUISICIÓN CONTENEDORES DE RESIDUOS INTRADOMICILIARIOS, COMUNA DE HUECHURABA</v>
          </cell>
          <cell r="C22" t="str">
            <v>TERMINADO</v>
          </cell>
          <cell r="D22" t="str">
            <v>HUECHURABA</v>
          </cell>
          <cell r="E22" t="str">
            <v>JCG</v>
          </cell>
          <cell r="F22">
            <v>29</v>
          </cell>
          <cell r="G22" t="str">
            <v>04</v>
          </cell>
          <cell r="H22" t="str">
            <v>-</v>
          </cell>
          <cell r="I22">
            <v>304093000</v>
          </cell>
          <cell r="J22">
            <v>301113721</v>
          </cell>
          <cell r="K22">
            <v>301113721</v>
          </cell>
          <cell r="L22">
            <v>298092310</v>
          </cell>
          <cell r="M22">
            <v>301113721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1</v>
          </cell>
          <cell r="AB22" t="str">
            <v>SALUD Y MEDIO AMBIENTE</v>
          </cell>
          <cell r="AC22" t="str">
            <v>EX-02</v>
          </cell>
          <cell r="AD22">
            <v>41563</v>
          </cell>
          <cell r="AE22" t="str">
            <v> </v>
          </cell>
        </row>
        <row r="23">
          <cell r="A23">
            <v>30124611</v>
          </cell>
          <cell r="B23" t="str">
            <v>ADQUISICIÓN MOTONIVELADORA , COMUNA DE TIL TIL</v>
          </cell>
          <cell r="C23" t="str">
            <v>TERMINADO</v>
          </cell>
          <cell r="D23" t="str">
            <v>TIL TIL</v>
          </cell>
          <cell r="E23" t="str">
            <v>JCG</v>
          </cell>
          <cell r="F23">
            <v>29</v>
          </cell>
          <cell r="G23" t="str">
            <v>05</v>
          </cell>
          <cell r="I23">
            <v>142145000</v>
          </cell>
          <cell r="J23">
            <v>137013566</v>
          </cell>
          <cell r="K23">
            <v>137013566</v>
          </cell>
          <cell r="M23">
            <v>137013566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</v>
          </cell>
          <cell r="AA23">
            <v>1</v>
          </cell>
          <cell r="AB23" t="str">
            <v>RURAL</v>
          </cell>
          <cell r="AC23">
            <v>17</v>
          </cell>
          <cell r="AD23">
            <v>41157</v>
          </cell>
        </row>
        <row r="24">
          <cell r="A24">
            <v>30136199</v>
          </cell>
          <cell r="B24" t="str">
            <v>ADQUISICION DE CONTENEDORES RSD PARA LA COMUNA DE LO ESPEJO</v>
          </cell>
          <cell r="C24" t="str">
            <v>EN LICITACIÓN</v>
          </cell>
          <cell r="D24" t="str">
            <v>LO ESPEJO</v>
          </cell>
          <cell r="E24" t="str">
            <v>JCG</v>
          </cell>
          <cell r="F24">
            <v>29</v>
          </cell>
          <cell r="G24" t="str">
            <v>04</v>
          </cell>
          <cell r="I24">
            <v>939744000</v>
          </cell>
          <cell r="K24">
            <v>939744000</v>
          </cell>
          <cell r="M24">
            <v>0</v>
          </cell>
          <cell r="N24">
            <v>939744000</v>
          </cell>
          <cell r="O24">
            <v>238000000</v>
          </cell>
          <cell r="P24">
            <v>0</v>
          </cell>
          <cell r="Q24">
            <v>0</v>
          </cell>
          <cell r="R24">
            <v>304000320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542000320</v>
          </cell>
          <cell r="Y24">
            <v>397743680</v>
          </cell>
          <cell r="Z24">
            <v>0</v>
          </cell>
          <cell r="AA24">
            <v>0</v>
          </cell>
          <cell r="AB24" t="str">
            <v>MEDIO AMBIENTE</v>
          </cell>
          <cell r="AC24" t="str">
            <v>EXT. 4</v>
          </cell>
          <cell r="AD24">
            <v>42002</v>
          </cell>
        </row>
        <row r="25">
          <cell r="A25">
            <v>30154372</v>
          </cell>
          <cell r="B25" t="str">
            <v>ADQUISICION DE CONTENEDORES DE BASURA INTRODOMICILIARIO QUINTA NORMAL</v>
          </cell>
          <cell r="C25" t="str">
            <v>EN EJECUCIÓN </v>
          </cell>
          <cell r="D25" t="str">
            <v>QUINTA NORMAL</v>
          </cell>
          <cell r="E25" t="str">
            <v>JCG</v>
          </cell>
          <cell r="F25">
            <v>29</v>
          </cell>
          <cell r="G25" t="str">
            <v>04</v>
          </cell>
          <cell r="I25">
            <v>806871000</v>
          </cell>
          <cell r="J25">
            <v>769955301</v>
          </cell>
          <cell r="K25">
            <v>769955301</v>
          </cell>
          <cell r="M25">
            <v>0</v>
          </cell>
          <cell r="N25">
            <v>769955301</v>
          </cell>
          <cell r="O25">
            <v>105400000</v>
          </cell>
          <cell r="P25">
            <v>0</v>
          </cell>
          <cell r="Q25">
            <v>0</v>
          </cell>
          <cell r="R25">
            <v>120900000</v>
          </cell>
          <cell r="S25">
            <v>0</v>
          </cell>
          <cell r="T25">
            <v>0</v>
          </cell>
          <cell r="U25">
            <v>110966922.74</v>
          </cell>
          <cell r="V25">
            <v>0</v>
          </cell>
          <cell r="W25">
            <v>0</v>
          </cell>
          <cell r="X25">
            <v>337266922.74</v>
          </cell>
          <cell r="Y25">
            <v>432688378.26</v>
          </cell>
          <cell r="Z25">
            <v>0</v>
          </cell>
          <cell r="AA25">
            <v>0</v>
          </cell>
        </row>
        <row r="26">
          <cell r="A26">
            <v>30213672</v>
          </cell>
          <cell r="B26" t="str">
            <v>ADQUISICION DE CONTENEDORES SOTERRADOS SECTOR LA VEGA, COMUNA DE INDEPENDENCIA</v>
          </cell>
          <cell r="C26" t="str">
            <v>POR LICITAR</v>
          </cell>
          <cell r="D26" t="str">
            <v>INDEPENDENCIA</v>
          </cell>
          <cell r="E26" t="str">
            <v>JCG</v>
          </cell>
          <cell r="F26">
            <v>29</v>
          </cell>
          <cell r="G26" t="str">
            <v>04</v>
          </cell>
          <cell r="I26">
            <v>187458000</v>
          </cell>
          <cell r="K26">
            <v>187458000</v>
          </cell>
          <cell r="L26">
            <v>0</v>
          </cell>
          <cell r="M26">
            <v>0</v>
          </cell>
          <cell r="N26">
            <v>187458000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187458000</v>
          </cell>
          <cell r="Z26">
            <v>0</v>
          </cell>
          <cell r="AA26">
            <v>0</v>
          </cell>
          <cell r="AB26" t="str">
            <v>INFRAESTRUCTURA, TRANSPORTE Y AGUAS LLUVIAS</v>
          </cell>
          <cell r="AC26" t="str">
            <v>EXT. 4</v>
          </cell>
          <cell r="AD26">
            <v>42002</v>
          </cell>
        </row>
        <row r="27">
          <cell r="A27">
            <v>30278025</v>
          </cell>
          <cell r="B27" t="str">
            <v>REPOSICION VEHICULOS BRIGADAS REGION POLICIAL METROPOLITANA (PDI)</v>
          </cell>
          <cell r="C27" t="str">
            <v>ADJUDICADO</v>
          </cell>
          <cell r="D27" t="str">
            <v>PDI</v>
          </cell>
          <cell r="E27" t="str">
            <v>JCG</v>
          </cell>
          <cell r="F27">
            <v>29</v>
          </cell>
          <cell r="G27" t="str">
            <v>03</v>
          </cell>
          <cell r="I27">
            <v>1824037000</v>
          </cell>
          <cell r="J27">
            <v>0</v>
          </cell>
          <cell r="K27">
            <v>1824037000</v>
          </cell>
          <cell r="L27">
            <v>0</v>
          </cell>
          <cell r="M27">
            <v>0</v>
          </cell>
          <cell r="N27">
            <v>1824037000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852137159</v>
          </cell>
          <cell r="V27">
            <v>0</v>
          </cell>
          <cell r="W27">
            <v>0</v>
          </cell>
          <cell r="X27">
            <v>852137159</v>
          </cell>
          <cell r="Y27">
            <v>971899841</v>
          </cell>
          <cell r="Z27">
            <v>0</v>
          </cell>
          <cell r="AA27">
            <v>0</v>
          </cell>
          <cell r="AB27" t="str">
            <v>SEGURIDAD CIUDADANA</v>
          </cell>
          <cell r="AC27">
            <v>23</v>
          </cell>
          <cell r="AD27">
            <v>41955</v>
          </cell>
        </row>
        <row r="28">
          <cell r="A28">
            <v>30278025</v>
          </cell>
          <cell r="B28" t="str">
            <v>REPOSICION VEHICULOS BRIGADAS REGION POLICIAL METROPOLITANA (PDI)</v>
          </cell>
          <cell r="C28" t="str">
            <v>EN LICITACIÓN</v>
          </cell>
          <cell r="D28" t="str">
            <v>PDI</v>
          </cell>
          <cell r="E28" t="str">
            <v>JCG</v>
          </cell>
          <cell r="F28">
            <v>29</v>
          </cell>
          <cell r="G28" t="str">
            <v>06</v>
          </cell>
          <cell r="I28">
            <v>308792000</v>
          </cell>
          <cell r="J28">
            <v>0</v>
          </cell>
          <cell r="K28">
            <v>308792000</v>
          </cell>
          <cell r="L28">
            <v>0</v>
          </cell>
          <cell r="M28">
            <v>0</v>
          </cell>
          <cell r="N28">
            <v>308792000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308766444</v>
          </cell>
          <cell r="V28">
            <v>0</v>
          </cell>
          <cell r="W28">
            <v>0</v>
          </cell>
          <cell r="X28">
            <v>308766444</v>
          </cell>
          <cell r="Y28">
            <v>25556</v>
          </cell>
          <cell r="Z28">
            <v>0</v>
          </cell>
          <cell r="AA28">
            <v>0</v>
          </cell>
          <cell r="AB28" t="str">
            <v>SEGURIDAD CIUDADANA</v>
          </cell>
          <cell r="AC28">
            <v>23</v>
          </cell>
          <cell r="AD28">
            <v>41955</v>
          </cell>
        </row>
        <row r="29">
          <cell r="A29">
            <v>30357372</v>
          </cell>
          <cell r="B29" t="str">
            <v>ADQUISICION CONTENEDORES DE BASURA INTRADOMICILIARIOS, PUDAHUEL</v>
          </cell>
          <cell r="C29" t="str">
            <v>POR LICITAR</v>
          </cell>
          <cell r="D29" t="str">
            <v>PUDAHUEL</v>
          </cell>
          <cell r="E29" t="str">
            <v>JCG</v>
          </cell>
          <cell r="F29">
            <v>29</v>
          </cell>
          <cell r="G29" t="str">
            <v>04</v>
          </cell>
          <cell r="I29">
            <v>1517308000</v>
          </cell>
          <cell r="K29">
            <v>1517308000</v>
          </cell>
          <cell r="L29">
            <v>0</v>
          </cell>
          <cell r="M29">
            <v>0</v>
          </cell>
          <cell r="N29">
            <v>1517308000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V29">
            <v>166500000</v>
          </cell>
          <cell r="W29">
            <v>0</v>
          </cell>
          <cell r="X29">
            <v>0</v>
          </cell>
          <cell r="Y29">
            <v>1517308000</v>
          </cell>
          <cell r="Z29">
            <v>0</v>
          </cell>
          <cell r="AA29">
            <v>0</v>
          </cell>
          <cell r="AC29">
            <v>6</v>
          </cell>
          <cell r="AD29">
            <v>42088</v>
          </cell>
        </row>
        <row r="30">
          <cell r="A30">
            <v>30119536</v>
          </cell>
          <cell r="B30" t="str">
            <v>ADQUISICÓN CONTENEDORES DE BASURA COMUNA DE RENCA</v>
          </cell>
          <cell r="C30" t="str">
            <v>CONVENIO EN FIRMA</v>
          </cell>
          <cell r="D30" t="str">
            <v>RENCA</v>
          </cell>
          <cell r="E30" t="str">
            <v>JCG</v>
          </cell>
          <cell r="F30">
            <v>29</v>
          </cell>
          <cell r="G30" t="str">
            <v>04</v>
          </cell>
          <cell r="I30">
            <v>1134993000</v>
          </cell>
          <cell r="K30">
            <v>1134993000</v>
          </cell>
          <cell r="L30">
            <v>0</v>
          </cell>
          <cell r="M30">
            <v>0</v>
          </cell>
          <cell r="N30">
            <v>1134993000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1134993000</v>
          </cell>
          <cell r="Z30">
            <v>0</v>
          </cell>
          <cell r="AA30">
            <v>0</v>
          </cell>
          <cell r="AB30" t="str">
            <v>INFRAESTRUCTURA, TRANSPORTE Y AGUAS LLUVIAS</v>
          </cell>
          <cell r="AC30">
            <v>14</v>
          </cell>
          <cell r="AD30">
            <v>42214</v>
          </cell>
        </row>
        <row r="31">
          <cell r="A31">
            <v>30368822</v>
          </cell>
          <cell r="B31" t="str">
            <v>ADQUISICION CAMION MULTIPROPOSITO MUNICIPAL, COMUNA DE CURACAVI</v>
          </cell>
          <cell r="C31" t="str">
            <v>CONVENIO EN FIRMA</v>
          </cell>
          <cell r="D31" t="str">
            <v>CURACAVI</v>
          </cell>
          <cell r="E31" t="str">
            <v>JCG</v>
          </cell>
          <cell r="F31">
            <v>29</v>
          </cell>
          <cell r="G31" t="str">
            <v>03</v>
          </cell>
          <cell r="I31">
            <v>531257000</v>
          </cell>
          <cell r="K31">
            <v>531257000</v>
          </cell>
          <cell r="L31">
            <v>0</v>
          </cell>
          <cell r="M31">
            <v>0</v>
          </cell>
          <cell r="N31">
            <v>531257000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531257000</v>
          </cell>
          <cell r="Z31">
            <v>0</v>
          </cell>
          <cell r="AA31">
            <v>0</v>
          </cell>
          <cell r="AB31" t="str">
            <v>INFRAESTRUCTURA, TRANSPORTE Y AGUAS LLUVIAS</v>
          </cell>
          <cell r="AC31">
            <v>16</v>
          </cell>
          <cell r="AD31">
            <v>42242</v>
          </cell>
        </row>
        <row r="32">
          <cell r="A32">
            <v>30164124</v>
          </cell>
          <cell r="B32" t="str">
            <v>ADQUISICIÓN DE CIRCUITOS DEPORTIVOS PARA 49 COMUNAS DE LA RM</v>
          </cell>
          <cell r="C32" t="str">
            <v>EN EJECUCIÓN </v>
          </cell>
          <cell r="D32" t="str">
            <v>GORE RMS</v>
          </cell>
          <cell r="E32" t="str">
            <v>WOK</v>
          </cell>
          <cell r="F32">
            <v>29</v>
          </cell>
          <cell r="G32" t="str">
            <v>04</v>
          </cell>
          <cell r="H32" t="str">
            <v> </v>
          </cell>
          <cell r="I32">
            <v>2001049000</v>
          </cell>
          <cell r="J32">
            <v>1242995674</v>
          </cell>
          <cell r="K32">
            <v>1242995674</v>
          </cell>
          <cell r="L32">
            <v>0</v>
          </cell>
          <cell r="M32">
            <v>1227751774</v>
          </cell>
          <cell r="N32">
            <v>15243900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15243900</v>
          </cell>
          <cell r="V32">
            <v>0</v>
          </cell>
          <cell r="W32">
            <v>0</v>
          </cell>
          <cell r="X32">
            <v>15243900</v>
          </cell>
          <cell r="Y32">
            <v>0</v>
          </cell>
          <cell r="Z32">
            <v>0.9877361600536029</v>
          </cell>
          <cell r="AA32">
            <v>0.9877361600536029</v>
          </cell>
          <cell r="AB32" t="str">
            <v>COORDINACION Y RELACIONES INSTITUCIONALES</v>
          </cell>
          <cell r="AC32" t="str">
            <v>EX-03</v>
          </cell>
          <cell r="AD32">
            <v>41605</v>
          </cell>
          <cell r="AE32" t="str">
            <v> </v>
          </cell>
        </row>
        <row r="33">
          <cell r="A33">
            <v>30101408</v>
          </cell>
          <cell r="B33" t="str">
            <v>ADQUISICION DE CONTENEDORES DE BASURA, COMUNA DE LO PRADO</v>
          </cell>
          <cell r="C33" t="str">
            <v>EN EJECUCIÓN </v>
          </cell>
          <cell r="D33" t="str">
            <v>LO PRADO</v>
          </cell>
          <cell r="E33" t="str">
            <v>WOK</v>
          </cell>
          <cell r="F33">
            <v>29</v>
          </cell>
          <cell r="G33" t="str">
            <v>04</v>
          </cell>
          <cell r="H33" t="str">
            <v> </v>
          </cell>
          <cell r="I33">
            <v>531014000</v>
          </cell>
          <cell r="J33">
            <v>545630411</v>
          </cell>
          <cell r="K33">
            <v>545630411</v>
          </cell>
          <cell r="L33">
            <v>0</v>
          </cell>
          <cell r="M33">
            <v>487905855</v>
          </cell>
          <cell r="N33">
            <v>57724556</v>
          </cell>
          <cell r="O33">
            <v>57724556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57724556</v>
          </cell>
          <cell r="Y33">
            <v>0</v>
          </cell>
          <cell r="Z33">
            <v>0.8942057575306227</v>
          </cell>
          <cell r="AA33">
            <v>0.8942057575306227</v>
          </cell>
          <cell r="AB33" t="str">
            <v>COORDINACION Y RELACIONES INSTITUCIONALES</v>
          </cell>
          <cell r="AC33" t="str">
            <v>EX-04</v>
          </cell>
          <cell r="AD33">
            <v>41634</v>
          </cell>
          <cell r="AE33" t="str">
            <v> </v>
          </cell>
        </row>
        <row r="34">
          <cell r="A34">
            <v>30085485</v>
          </cell>
          <cell r="B34" t="str">
            <v>ADQUISICION Y DES. PROGR. Y SIST. Y MEJOR.REDES Y PLATAF.TECNOLÓGIC</v>
          </cell>
          <cell r="C34" t="str">
            <v>EN EJECUCIÓN </v>
          </cell>
          <cell r="D34" t="str">
            <v>MACUL</v>
          </cell>
          <cell r="E34" t="str">
            <v>WOK</v>
          </cell>
          <cell r="F34">
            <v>29</v>
          </cell>
          <cell r="G34" t="str">
            <v>06</v>
          </cell>
          <cell r="H34" t="str">
            <v> </v>
          </cell>
          <cell r="I34">
            <v>903966000</v>
          </cell>
          <cell r="J34">
            <v>903966000</v>
          </cell>
          <cell r="K34">
            <v>903966000</v>
          </cell>
          <cell r="L34">
            <v>500235177</v>
          </cell>
          <cell r="M34">
            <v>593317034</v>
          </cell>
          <cell r="N34">
            <v>310648966</v>
          </cell>
          <cell r="O34">
            <v>34000000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37000000</v>
          </cell>
          <cell r="V34">
            <v>0</v>
          </cell>
          <cell r="W34">
            <v>0</v>
          </cell>
          <cell r="X34">
            <v>71000000</v>
          </cell>
          <cell r="Y34">
            <v>239648966</v>
          </cell>
          <cell r="Z34">
            <v>0.656348838341265</v>
          </cell>
          <cell r="AA34">
            <v>0.656348838341265</v>
          </cell>
          <cell r="AB34" t="str">
            <v>COORDINACION Y RELACIONES INSTITUCIONALES</v>
          </cell>
          <cell r="AC34" t="str">
            <v>EX-03</v>
          </cell>
          <cell r="AD34">
            <v>40808</v>
          </cell>
          <cell r="AE34" t="str">
            <v> </v>
          </cell>
        </row>
        <row r="35">
          <cell r="A35">
            <v>30111715</v>
          </cell>
          <cell r="B35" t="str">
            <v>ADQUISICIÓN VEHÍCULOS FUNCIONES OPERATIVAS</v>
          </cell>
          <cell r="C35" t="str">
            <v>TERMINADO</v>
          </cell>
          <cell r="D35" t="str">
            <v>PIRQUE</v>
          </cell>
          <cell r="E35" t="str">
            <v>WOK</v>
          </cell>
          <cell r="F35">
            <v>29</v>
          </cell>
          <cell r="G35" t="str">
            <v>03</v>
          </cell>
          <cell r="H35" t="str">
            <v> </v>
          </cell>
          <cell r="I35">
            <v>80697000</v>
          </cell>
          <cell r="J35">
            <v>80363442</v>
          </cell>
          <cell r="K35">
            <v>80363442</v>
          </cell>
          <cell r="L35">
            <v>41117309</v>
          </cell>
          <cell r="M35">
            <v>80363442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</v>
          </cell>
          <cell r="AA35">
            <v>1</v>
          </cell>
          <cell r="AB35" t="str">
            <v>COORDINACION Y RELACIONES INSTITUCIONALES</v>
          </cell>
          <cell r="AC35" t="str">
            <v>OR-23</v>
          </cell>
          <cell r="AD35">
            <v>41619</v>
          </cell>
          <cell r="AE35" t="str">
            <v> </v>
          </cell>
        </row>
        <row r="36">
          <cell r="A36">
            <v>30305230</v>
          </cell>
          <cell r="B36" t="str">
            <v>ADQUISICION LUTOCARES DOMICILIARIOS, COMUNA DE ALHUE</v>
          </cell>
          <cell r="C36" t="str">
            <v>ADJUDICADO</v>
          </cell>
          <cell r="D36" t="str">
            <v>ALHUE</v>
          </cell>
          <cell r="E36" t="str">
            <v>WOK</v>
          </cell>
          <cell r="F36">
            <v>29</v>
          </cell>
          <cell r="G36" t="str">
            <v>04</v>
          </cell>
          <cell r="H36" t="str">
            <v> </v>
          </cell>
          <cell r="I36">
            <v>46198000</v>
          </cell>
          <cell r="J36">
            <v>46117920</v>
          </cell>
          <cell r="K36">
            <v>46117920</v>
          </cell>
          <cell r="M36">
            <v>0</v>
          </cell>
          <cell r="N36">
            <v>46117920</v>
          </cell>
          <cell r="O36">
            <v>40000000</v>
          </cell>
          <cell r="P36">
            <v>0</v>
          </cell>
          <cell r="Q36">
            <v>0</v>
          </cell>
          <cell r="R36">
            <v>6117920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46117920</v>
          </cell>
          <cell r="Y36">
            <v>0</v>
          </cell>
          <cell r="Z36">
            <v>0</v>
          </cell>
          <cell r="AA36">
            <v>0</v>
          </cell>
        </row>
        <row r="37">
          <cell r="A37">
            <v>30269726</v>
          </cell>
          <cell r="B37" t="str">
            <v>ADQUISICION CLINICA DENTAL MOVIL</v>
          </cell>
          <cell r="C37" t="str">
            <v>ADJUDICADO</v>
          </cell>
          <cell r="D37" t="str">
            <v>SAN MIGUEL</v>
          </cell>
          <cell r="E37" t="str">
            <v>WOK</v>
          </cell>
          <cell r="F37">
            <v>29</v>
          </cell>
          <cell r="G37" t="str">
            <v>03</v>
          </cell>
          <cell r="H37" t="str">
            <v> </v>
          </cell>
          <cell r="I37">
            <v>57859000</v>
          </cell>
          <cell r="J37">
            <v>56043050</v>
          </cell>
          <cell r="K37">
            <v>56043050</v>
          </cell>
          <cell r="M37">
            <v>0</v>
          </cell>
          <cell r="N37">
            <v>56043050</v>
          </cell>
          <cell r="O37">
            <v>0</v>
          </cell>
          <cell r="P37">
            <v>0</v>
          </cell>
          <cell r="Q37">
            <v>0</v>
          </cell>
          <cell r="R37">
            <v>56043050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56043050</v>
          </cell>
          <cell r="Y37">
            <v>0</v>
          </cell>
          <cell r="Z37">
            <v>0</v>
          </cell>
          <cell r="AA37">
            <v>0</v>
          </cell>
        </row>
        <row r="38">
          <cell r="A38">
            <v>30136005</v>
          </cell>
          <cell r="B38" t="str">
            <v>ADQUISICION CLINICA VETERINARIA MOVIL</v>
          </cell>
          <cell r="C38" t="str">
            <v>TERMINADO</v>
          </cell>
          <cell r="D38" t="str">
            <v>SAN MIGUEL</v>
          </cell>
          <cell r="E38" t="str">
            <v>WOK</v>
          </cell>
          <cell r="F38">
            <v>29</v>
          </cell>
          <cell r="G38" t="str">
            <v>03</v>
          </cell>
          <cell r="H38" t="str">
            <v> </v>
          </cell>
          <cell r="I38">
            <v>64439000</v>
          </cell>
          <cell r="J38">
            <v>64129100</v>
          </cell>
          <cell r="K38">
            <v>64129100</v>
          </cell>
          <cell r="L38">
            <v>0</v>
          </cell>
          <cell r="M38">
            <v>64129100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1</v>
          </cell>
        </row>
        <row r="39">
          <cell r="A39">
            <v>30245672</v>
          </cell>
          <cell r="B39" t="str">
            <v>ADQUISICION CLINICA VETERINARIA MOVIL EQUIPADA, COMUNA DE INDEPENDENCIA</v>
          </cell>
          <cell r="C39" t="str">
            <v>ADJUDICADO</v>
          </cell>
          <cell r="D39" t="str">
            <v>INDEPENDENCIA</v>
          </cell>
          <cell r="E39" t="str">
            <v>WOK</v>
          </cell>
          <cell r="F39">
            <v>29</v>
          </cell>
          <cell r="G39" t="str">
            <v>03</v>
          </cell>
          <cell r="H39" t="str">
            <v> </v>
          </cell>
          <cell r="I39">
            <v>66105000</v>
          </cell>
          <cell r="J39">
            <v>63924099</v>
          </cell>
          <cell r="K39">
            <v>63924099</v>
          </cell>
          <cell r="M39">
            <v>0</v>
          </cell>
          <cell r="N39">
            <v>63924099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63924099</v>
          </cell>
          <cell r="V39">
            <v>0</v>
          </cell>
          <cell r="W39">
            <v>0</v>
          </cell>
          <cell r="X39">
            <v>63924099</v>
          </cell>
          <cell r="Y39">
            <v>0</v>
          </cell>
          <cell r="Z39">
            <v>0</v>
          </cell>
          <cell r="AA39">
            <v>0</v>
          </cell>
          <cell r="AB39" t="str">
            <v>SALUD Y MEDIO AMBIENTE</v>
          </cell>
          <cell r="AC39">
            <v>5</v>
          </cell>
          <cell r="AD39">
            <v>42074</v>
          </cell>
        </row>
        <row r="40">
          <cell r="A40">
            <v>30354872</v>
          </cell>
          <cell r="B40" t="str">
            <v>ADQUISICION VEHICULOS Y EQUIPAMIENTO SEGURIDAD PUBLICA, CERRILLOS</v>
          </cell>
          <cell r="C40" t="str">
            <v>EN LICITACION</v>
          </cell>
          <cell r="D40" t="str">
            <v>CERRILLOS</v>
          </cell>
          <cell r="E40" t="str">
            <v>WOK</v>
          </cell>
          <cell r="F40">
            <v>29</v>
          </cell>
          <cell r="G40" t="str">
            <v>03</v>
          </cell>
          <cell r="H40" t="str">
            <v> </v>
          </cell>
          <cell r="I40">
            <v>80633000</v>
          </cell>
          <cell r="K40">
            <v>80633000</v>
          </cell>
          <cell r="M40">
            <v>0</v>
          </cell>
          <cell r="N40">
            <v>80633000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34430440</v>
          </cell>
          <cell r="V40">
            <v>0</v>
          </cell>
          <cell r="W40">
            <v>0</v>
          </cell>
          <cell r="X40">
            <v>34430440</v>
          </cell>
          <cell r="Y40">
            <v>46202560</v>
          </cell>
          <cell r="Z40">
            <v>0</v>
          </cell>
          <cell r="AA40">
            <v>0</v>
          </cell>
          <cell r="AB40" t="str">
            <v>MEDIO AMBIENTE</v>
          </cell>
          <cell r="AC40">
            <v>6</v>
          </cell>
          <cell r="AD40">
            <v>42088</v>
          </cell>
        </row>
        <row r="41">
          <cell r="A41">
            <v>30354872</v>
          </cell>
          <cell r="B41" t="str">
            <v>ADQUISICION VEHICULOS Y EQUIPAMIENTO SEGURIDAD PUBLICA, CERRILLOS</v>
          </cell>
          <cell r="C41" t="str">
            <v>EN LICITACION</v>
          </cell>
          <cell r="D41" t="str">
            <v>CERRILLOS</v>
          </cell>
          <cell r="E41" t="str">
            <v>WOK</v>
          </cell>
          <cell r="F41">
            <v>29</v>
          </cell>
          <cell r="G41" t="str">
            <v>05</v>
          </cell>
          <cell r="H41" t="str">
            <v> </v>
          </cell>
          <cell r="I41">
            <v>5004000</v>
          </cell>
          <cell r="K41">
            <v>5004000</v>
          </cell>
          <cell r="M41">
            <v>0</v>
          </cell>
          <cell r="N41">
            <v>5004000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3402720</v>
          </cell>
          <cell r="V41">
            <v>0</v>
          </cell>
          <cell r="W41">
            <v>0</v>
          </cell>
          <cell r="X41">
            <v>3402720</v>
          </cell>
          <cell r="Y41">
            <v>1601280</v>
          </cell>
          <cell r="Z41">
            <v>0</v>
          </cell>
          <cell r="AA41">
            <v>0</v>
          </cell>
          <cell r="AB41" t="str">
            <v>MEDIO AMBIENTE</v>
          </cell>
          <cell r="AC41">
            <v>6</v>
          </cell>
          <cell r="AD41">
            <v>42088</v>
          </cell>
        </row>
        <row r="42">
          <cell r="A42">
            <v>30118897</v>
          </cell>
          <cell r="B42" t="str">
            <v>ADQUISICION VEHICULOS Y MAQUINAS OPERATIVAS, MUNICIPALIDAD DE LA FLORIDA</v>
          </cell>
          <cell r="C42" t="str">
            <v>EN REEVALUACIÓN</v>
          </cell>
          <cell r="D42" t="str">
            <v>LA FLORIDA</v>
          </cell>
          <cell r="E42" t="str">
            <v>WOK</v>
          </cell>
          <cell r="F42">
            <v>29</v>
          </cell>
          <cell r="G42" t="str">
            <v>05</v>
          </cell>
          <cell r="H42" t="str">
            <v> </v>
          </cell>
          <cell r="I42">
            <v>57537000</v>
          </cell>
          <cell r="J42">
            <v>0</v>
          </cell>
          <cell r="K42">
            <v>57537000</v>
          </cell>
          <cell r="L42">
            <v>0</v>
          </cell>
          <cell r="M42">
            <v>0</v>
          </cell>
          <cell r="N42">
            <v>57537000</v>
          </cell>
          <cell r="P42">
            <v>0</v>
          </cell>
          <cell r="S42">
            <v>0</v>
          </cell>
          <cell r="V42">
            <v>0</v>
          </cell>
          <cell r="X42">
            <v>0</v>
          </cell>
          <cell r="Y42">
            <v>57537000</v>
          </cell>
          <cell r="Z42">
            <v>0</v>
          </cell>
          <cell r="AA42">
            <v>0</v>
          </cell>
          <cell r="AB42" t="str">
            <v>INFRAESTRUCTURA, TRANSPORTE Y AGUAS LLUVIAS</v>
          </cell>
          <cell r="AC42">
            <v>6</v>
          </cell>
          <cell r="AD42">
            <v>42088</v>
          </cell>
        </row>
        <row r="43">
          <cell r="A43">
            <v>30118897</v>
          </cell>
          <cell r="B43" t="str">
            <v>ADQUISICION VEHICULOS Y MAQUINAS OPERATIVAS, MUNICIPALIDAD DE LA FLORIDA</v>
          </cell>
          <cell r="C43" t="str">
            <v>EN REEVALUACIÓN</v>
          </cell>
          <cell r="D43" t="str">
            <v>LA FLORIDA</v>
          </cell>
          <cell r="E43" t="str">
            <v>WOK</v>
          </cell>
          <cell r="F43">
            <v>29</v>
          </cell>
          <cell r="G43" t="str">
            <v>03</v>
          </cell>
          <cell r="H43" t="str">
            <v> </v>
          </cell>
          <cell r="I43">
            <v>1112478000</v>
          </cell>
          <cell r="J43">
            <v>0</v>
          </cell>
          <cell r="K43">
            <v>1112478000</v>
          </cell>
          <cell r="L43">
            <v>0</v>
          </cell>
          <cell r="M43">
            <v>0</v>
          </cell>
          <cell r="N43">
            <v>1112478000</v>
          </cell>
          <cell r="P43">
            <v>0</v>
          </cell>
          <cell r="S43">
            <v>0</v>
          </cell>
          <cell r="V43">
            <v>0</v>
          </cell>
          <cell r="X43">
            <v>0</v>
          </cell>
          <cell r="Y43">
            <v>1112478000</v>
          </cell>
          <cell r="Z43">
            <v>0</v>
          </cell>
          <cell r="AA43">
            <v>0</v>
          </cell>
          <cell r="AB43" t="str">
            <v>INFRAESTRUCTURA, TRANSPORTE Y AGUAS LLUVIAS</v>
          </cell>
          <cell r="AC43">
            <v>6</v>
          </cell>
          <cell r="AD43">
            <v>42088</v>
          </cell>
        </row>
        <row r="44">
          <cell r="A44">
            <v>30385672</v>
          </cell>
          <cell r="B44" t="str">
            <v>ADQUISICION MOBILIARIO ZONA DE JUEGOS PARQUE METROPOLITANO SUR, CERROS DE CHENA</v>
          </cell>
          <cell r="C44" t="str">
            <v>EN LICITACIÓN</v>
          </cell>
          <cell r="D44" t="str">
            <v>GORE RMS</v>
          </cell>
          <cell r="E44" t="str">
            <v>WOK</v>
          </cell>
          <cell r="F44">
            <v>29</v>
          </cell>
          <cell r="G44" t="str">
            <v>04</v>
          </cell>
          <cell r="H44" t="str">
            <v> </v>
          </cell>
          <cell r="I44">
            <v>299908000</v>
          </cell>
          <cell r="K44">
            <v>299908000</v>
          </cell>
          <cell r="L44">
            <v>0</v>
          </cell>
          <cell r="M44">
            <v>0</v>
          </cell>
          <cell r="N44">
            <v>299908000</v>
          </cell>
          <cell r="P44">
            <v>0</v>
          </cell>
          <cell r="S44">
            <v>0</v>
          </cell>
          <cell r="V44">
            <v>0</v>
          </cell>
          <cell r="X44">
            <v>0</v>
          </cell>
          <cell r="Y44">
            <v>299908000</v>
          </cell>
          <cell r="Z44">
            <v>0</v>
          </cell>
          <cell r="AA44">
            <v>0</v>
          </cell>
          <cell r="AB44" t="str">
            <v>MEDIO AMBIENTE</v>
          </cell>
          <cell r="AC44">
            <v>11</v>
          </cell>
          <cell r="AD44">
            <v>42165</v>
          </cell>
        </row>
        <row r="45">
          <cell r="A45">
            <v>30356179</v>
          </cell>
          <cell r="B45" t="str">
            <v>ADQUISICION VEHICULOS DE TRANSPORTE DE PASAJEROS, COMUNA DE EL BOSQUE</v>
          </cell>
          <cell r="C45" t="str">
            <v>CONVENIO EN FIRMA</v>
          </cell>
          <cell r="D45" t="str">
            <v>EL BOSQUE</v>
          </cell>
          <cell r="E45" t="str">
            <v>WOK</v>
          </cell>
          <cell r="F45">
            <v>29</v>
          </cell>
          <cell r="G45" t="str">
            <v>03</v>
          </cell>
          <cell r="H45" t="str">
            <v> </v>
          </cell>
          <cell r="I45">
            <v>387546000</v>
          </cell>
          <cell r="K45">
            <v>387546000</v>
          </cell>
          <cell r="L45">
            <v>0</v>
          </cell>
          <cell r="M45">
            <v>0</v>
          </cell>
          <cell r="N45">
            <v>387546000</v>
          </cell>
          <cell r="P45">
            <v>0</v>
          </cell>
          <cell r="S45">
            <v>0</v>
          </cell>
          <cell r="V45">
            <v>0</v>
          </cell>
          <cell r="X45">
            <v>0</v>
          </cell>
          <cell r="Y45">
            <v>387546000</v>
          </cell>
          <cell r="Z45">
            <v>0</v>
          </cell>
          <cell r="AA45">
            <v>0</v>
          </cell>
          <cell r="AB45" t="str">
            <v>COORDINACION Y RELACIONES INSTITUCIONALES</v>
          </cell>
          <cell r="AC45">
            <v>14</v>
          </cell>
          <cell r="AD45">
            <v>42214</v>
          </cell>
        </row>
        <row r="46">
          <cell r="A46">
            <v>30228373</v>
          </cell>
          <cell r="B46" t="str">
            <v>ADQUISICION DOS BUSES DE PASAJEROS, COMUNA DE PUENTE ALTO</v>
          </cell>
          <cell r="C46" t="str">
            <v>ADJUDICADO</v>
          </cell>
          <cell r="D46" t="str">
            <v>PUENTE ALTO</v>
          </cell>
          <cell r="E46" t="str">
            <v>WOK</v>
          </cell>
          <cell r="F46">
            <v>29</v>
          </cell>
          <cell r="G46" t="str">
            <v>03</v>
          </cell>
          <cell r="H46" t="str">
            <v> </v>
          </cell>
          <cell r="I46">
            <v>272674000</v>
          </cell>
          <cell r="K46">
            <v>272674000</v>
          </cell>
          <cell r="L46">
            <v>0</v>
          </cell>
          <cell r="M46">
            <v>0</v>
          </cell>
          <cell r="N46">
            <v>272674000</v>
          </cell>
          <cell r="P46">
            <v>0</v>
          </cell>
          <cell r="S46">
            <v>0</v>
          </cell>
          <cell r="V46">
            <v>0</v>
          </cell>
          <cell r="X46">
            <v>0</v>
          </cell>
          <cell r="Y46">
            <v>272674000</v>
          </cell>
          <cell r="Z46">
            <v>0</v>
          </cell>
          <cell r="AA46">
            <v>0</v>
          </cell>
          <cell r="AB46" t="str">
            <v>COORDINACION Y RELACIONES INSTITUCIONALES</v>
          </cell>
          <cell r="AC46">
            <v>14</v>
          </cell>
          <cell r="AD46">
            <v>42214</v>
          </cell>
        </row>
        <row r="47">
          <cell r="A47">
            <v>30363424</v>
          </cell>
          <cell r="B47" t="str">
            <v>ADQUISICION AMBULANCIAS SECTOR SALUD COMUNA DE PUDAHUEL</v>
          </cell>
          <cell r="C47" t="str">
            <v>CONVENIO EN FIRMA</v>
          </cell>
          <cell r="D47" t="str">
            <v>PUDAHUEL</v>
          </cell>
          <cell r="E47" t="str">
            <v>WOK</v>
          </cell>
          <cell r="F47">
            <v>29</v>
          </cell>
          <cell r="G47" t="str">
            <v>03</v>
          </cell>
          <cell r="H47" t="str">
            <v> </v>
          </cell>
          <cell r="I47">
            <v>80872000</v>
          </cell>
          <cell r="K47">
            <v>80872000</v>
          </cell>
          <cell r="L47">
            <v>0</v>
          </cell>
          <cell r="M47">
            <v>0</v>
          </cell>
          <cell r="N47">
            <v>80872000</v>
          </cell>
          <cell r="P47">
            <v>0</v>
          </cell>
          <cell r="S47">
            <v>0</v>
          </cell>
          <cell r="V47">
            <v>0</v>
          </cell>
          <cell r="X47">
            <v>0</v>
          </cell>
          <cell r="Y47">
            <v>80872000</v>
          </cell>
          <cell r="Z47">
            <v>0</v>
          </cell>
          <cell r="AA47">
            <v>0</v>
          </cell>
          <cell r="AB47" t="str">
            <v>SALUD Y MEDIO AMBIENTE</v>
          </cell>
          <cell r="AC47">
            <v>15</v>
          </cell>
          <cell r="AD47">
            <v>42235</v>
          </cell>
        </row>
        <row r="48">
          <cell r="A48">
            <v>30388772</v>
          </cell>
          <cell r="B48" t="str">
            <v>ADQUISICION CLINICAS VETERINARIAS EQUIPADAS, COMUNA DE SAN BERNARDO</v>
          </cell>
          <cell r="C48" t="str">
            <v>CONVENIO EN FIRMA</v>
          </cell>
          <cell r="D48" t="str">
            <v>SAN BERNARDO</v>
          </cell>
          <cell r="E48" t="str">
            <v>WOK</v>
          </cell>
          <cell r="F48">
            <v>29</v>
          </cell>
          <cell r="G48" t="str">
            <v>03</v>
          </cell>
          <cell r="H48" t="str">
            <v> </v>
          </cell>
          <cell r="I48">
            <v>155980000</v>
          </cell>
          <cell r="K48">
            <v>155980000</v>
          </cell>
          <cell r="L48">
            <v>0</v>
          </cell>
          <cell r="M48">
            <v>0</v>
          </cell>
          <cell r="N48">
            <v>155980000</v>
          </cell>
          <cell r="P48">
            <v>0</v>
          </cell>
          <cell r="S48">
            <v>0</v>
          </cell>
          <cell r="V48">
            <v>0</v>
          </cell>
          <cell r="X48">
            <v>0</v>
          </cell>
          <cell r="Y48">
            <v>155980000</v>
          </cell>
          <cell r="Z48">
            <v>0</v>
          </cell>
          <cell r="AA48">
            <v>0</v>
          </cell>
          <cell r="AB48" t="str">
            <v>SALUD Y MEDIO AMBIENTE</v>
          </cell>
          <cell r="AC48">
            <v>15</v>
          </cell>
          <cell r="AD48">
            <v>42235</v>
          </cell>
        </row>
        <row r="49">
          <cell r="A49">
            <v>30376724</v>
          </cell>
          <cell r="B49" t="str">
            <v>ADQUISICION JUEGOS MODULARES, COMUNA DE PADRE HURTADO</v>
          </cell>
          <cell r="C49" t="str">
            <v>CONVENIO EN FIRMA</v>
          </cell>
          <cell r="D49" t="str">
            <v>PADRE HURTADO</v>
          </cell>
          <cell r="E49" t="str">
            <v>WOK</v>
          </cell>
          <cell r="F49">
            <v>29</v>
          </cell>
          <cell r="G49" t="str">
            <v>04</v>
          </cell>
          <cell r="H49" t="str">
            <v> </v>
          </cell>
          <cell r="I49">
            <v>288642000</v>
          </cell>
          <cell r="K49">
            <v>288642000</v>
          </cell>
          <cell r="L49">
            <v>0</v>
          </cell>
          <cell r="M49">
            <v>0</v>
          </cell>
          <cell r="N49">
            <v>288642000</v>
          </cell>
          <cell r="P49">
            <v>0</v>
          </cell>
          <cell r="S49">
            <v>0</v>
          </cell>
          <cell r="V49">
            <v>0</v>
          </cell>
          <cell r="X49">
            <v>0</v>
          </cell>
          <cell r="Y49">
            <v>288642000</v>
          </cell>
          <cell r="Z49">
            <v>0</v>
          </cell>
          <cell r="AA49">
            <v>0</v>
          </cell>
          <cell r="AB49" t="str">
            <v>DEPORTES</v>
          </cell>
          <cell r="AC49">
            <v>16</v>
          </cell>
          <cell r="AD49">
            <v>42242</v>
          </cell>
        </row>
        <row r="50">
          <cell r="A50">
            <v>30358872</v>
          </cell>
          <cell r="B50" t="str">
            <v>ADQUISICION BUS DE PASAJEROS PARA LA I. MUNICIPALIDAD DE PAINE</v>
          </cell>
          <cell r="C50" t="str">
            <v>CONVENIO EN FIRMA</v>
          </cell>
          <cell r="D50" t="str">
            <v>PAINE</v>
          </cell>
          <cell r="E50" t="str">
            <v>WOK</v>
          </cell>
          <cell r="F50">
            <v>29</v>
          </cell>
          <cell r="G50" t="str">
            <v>03</v>
          </cell>
          <cell r="H50" t="str">
            <v> </v>
          </cell>
          <cell r="I50">
            <v>111462000</v>
          </cell>
          <cell r="K50">
            <v>111462000</v>
          </cell>
          <cell r="L50">
            <v>0</v>
          </cell>
          <cell r="M50">
            <v>0</v>
          </cell>
          <cell r="N50">
            <v>111462000</v>
          </cell>
          <cell r="P50">
            <v>0</v>
          </cell>
          <cell r="S50">
            <v>0</v>
          </cell>
          <cell r="V50">
            <v>0</v>
          </cell>
          <cell r="X50">
            <v>0</v>
          </cell>
          <cell r="Y50">
            <v>111462000</v>
          </cell>
          <cell r="Z50">
            <v>0</v>
          </cell>
          <cell r="AA50">
            <v>0</v>
          </cell>
          <cell r="AB50" t="str">
            <v>COORDINACION Y RELACIONES INSTITUCIONALES</v>
          </cell>
          <cell r="AC50">
            <v>17</v>
          </cell>
          <cell r="AD50">
            <v>42256</v>
          </cell>
        </row>
        <row r="51">
          <cell r="A51">
            <v>30108589</v>
          </cell>
          <cell r="B51" t="str">
            <v>ADQUISICION DE 2 MINICARGADORES FRONTALES PARA LA COMUNA DE COLINA</v>
          </cell>
          <cell r="C51" t="str">
            <v>TERMINADO</v>
          </cell>
          <cell r="D51" t="str">
            <v>COLINA</v>
          </cell>
          <cell r="E51" t="str">
            <v>RAS</v>
          </cell>
          <cell r="F51">
            <v>29</v>
          </cell>
          <cell r="G51" t="str">
            <v>03</v>
          </cell>
          <cell r="H51" t="str">
            <v> </v>
          </cell>
          <cell r="I51">
            <v>40244000</v>
          </cell>
          <cell r="J51">
            <v>40243524</v>
          </cell>
          <cell r="K51">
            <v>40243524</v>
          </cell>
          <cell r="L51">
            <v>0</v>
          </cell>
          <cell r="M51">
            <v>40243524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</v>
          </cell>
          <cell r="AA51">
            <v>1</v>
          </cell>
          <cell r="AB51" t="str">
            <v>COORDINACION Y RELACIONES INSTITUCIONALES</v>
          </cell>
          <cell r="AC51" t="str">
            <v>OR-20</v>
          </cell>
          <cell r="AD51">
            <v>41906</v>
          </cell>
        </row>
        <row r="52">
          <cell r="A52">
            <v>30116491</v>
          </cell>
          <cell r="B52" t="str">
            <v>ADQUISICION DOS BARREDORAS PARA SERVICIOS A LA COMUNIDAD DE COLINA</v>
          </cell>
          <cell r="C52" t="str">
            <v>TERMINADO</v>
          </cell>
          <cell r="D52" t="str">
            <v>COLINA</v>
          </cell>
          <cell r="E52" t="str">
            <v>RAS</v>
          </cell>
          <cell r="F52">
            <v>29</v>
          </cell>
          <cell r="G52" t="str">
            <v>03</v>
          </cell>
          <cell r="H52" t="str">
            <v> </v>
          </cell>
          <cell r="I52">
            <v>105321000</v>
          </cell>
          <cell r="J52">
            <v>104720000</v>
          </cell>
          <cell r="K52">
            <v>104720000</v>
          </cell>
          <cell r="L52">
            <v>0</v>
          </cell>
          <cell r="M52">
            <v>104720000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1</v>
          </cell>
          <cell r="AB52" t="str">
            <v>COORDINACION Y RELACIONES INSTITUCIONALES</v>
          </cell>
          <cell r="AC52" t="str">
            <v>OR-20</v>
          </cell>
          <cell r="AD52">
            <v>41906</v>
          </cell>
        </row>
        <row r="53">
          <cell r="A53">
            <v>30137642</v>
          </cell>
          <cell r="B53" t="str">
            <v>ADQUISICION DE EQUIPOS COMPUTACIONALES, COMUNA DE L PRADO</v>
          </cell>
          <cell r="C53" t="str">
            <v>EN EJECUCIÓN </v>
          </cell>
          <cell r="D53" t="str">
            <v>LO PRADO</v>
          </cell>
          <cell r="E53" t="str">
            <v>RAS</v>
          </cell>
          <cell r="F53">
            <v>29</v>
          </cell>
          <cell r="G53" t="str">
            <v>06</v>
          </cell>
          <cell r="I53">
            <v>364189000</v>
          </cell>
          <cell r="J53">
            <v>364189000</v>
          </cell>
          <cell r="K53">
            <v>364189000</v>
          </cell>
          <cell r="L53">
            <v>0</v>
          </cell>
          <cell r="M53">
            <v>191323668</v>
          </cell>
          <cell r="N53">
            <v>172865332</v>
          </cell>
          <cell r="O53">
            <v>0</v>
          </cell>
          <cell r="P53">
            <v>0</v>
          </cell>
          <cell r="Q53">
            <v>0</v>
          </cell>
          <cell r="R53">
            <v>72746170</v>
          </cell>
          <cell r="S53">
            <v>0</v>
          </cell>
          <cell r="T53">
            <v>0</v>
          </cell>
          <cell r="U53">
            <v>100119162</v>
          </cell>
          <cell r="V53">
            <v>0</v>
          </cell>
          <cell r="W53">
            <v>0</v>
          </cell>
          <cell r="X53">
            <v>172865332</v>
          </cell>
          <cell r="Y53">
            <v>0</v>
          </cell>
          <cell r="Z53">
            <v>0.5253416989530162</v>
          </cell>
          <cell r="AA53">
            <v>0.5253416989530162</v>
          </cell>
          <cell r="AB53" t="str">
            <v>COORDINACION Y RELACIONES INSTITUCIONALES</v>
          </cell>
          <cell r="AC53" t="str">
            <v>OR-20</v>
          </cell>
          <cell r="AD53">
            <v>41906</v>
          </cell>
        </row>
        <row r="54">
          <cell r="A54">
            <v>30115425</v>
          </cell>
          <cell r="B54" t="str">
            <v>ADQUISICION DE DOS BUSES PARA LA COMUNA DE QUILICURA</v>
          </cell>
          <cell r="C54" t="str">
            <v>TERMINADO</v>
          </cell>
          <cell r="D54" t="str">
            <v>QUILICURA</v>
          </cell>
          <cell r="E54" t="str">
            <v>RAS</v>
          </cell>
          <cell r="F54">
            <v>29</v>
          </cell>
          <cell r="G54" t="str">
            <v>03</v>
          </cell>
          <cell r="I54">
            <v>223269000</v>
          </cell>
          <cell r="J54">
            <v>195989998</v>
          </cell>
          <cell r="K54">
            <v>195989998</v>
          </cell>
          <cell r="L54">
            <v>0</v>
          </cell>
          <cell r="M54">
            <v>195989998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1</v>
          </cell>
          <cell r="AB54" t="str">
            <v>COORDINACION Y RELACIONES INSTITUCIONALES</v>
          </cell>
          <cell r="AC54" t="str">
            <v>OR-20</v>
          </cell>
          <cell r="AD54">
            <v>41906</v>
          </cell>
        </row>
        <row r="55">
          <cell r="A55">
            <v>30167122</v>
          </cell>
          <cell r="B55" t="str">
            <v>ADQUISICION CAMIONES RECOLECTORES, COMUNA DE TIL TIL</v>
          </cell>
          <cell r="C55" t="str">
            <v>TERMINADO</v>
          </cell>
          <cell r="D55" t="str">
            <v>TIL TIL</v>
          </cell>
          <cell r="E55" t="str">
            <v>RAS</v>
          </cell>
          <cell r="F55">
            <v>29</v>
          </cell>
          <cell r="G55" t="str">
            <v>03</v>
          </cell>
          <cell r="I55">
            <v>204426688</v>
          </cell>
          <cell r="J55">
            <v>207553502</v>
          </cell>
          <cell r="K55">
            <v>207553502</v>
          </cell>
          <cell r="L55">
            <v>0</v>
          </cell>
          <cell r="M55">
            <v>207553502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1</v>
          </cell>
          <cell r="AB55" t="str">
            <v>SALUD Y MEDIO AMBIENTE</v>
          </cell>
          <cell r="AC55" t="str">
            <v>OR-20</v>
          </cell>
          <cell r="AD55">
            <v>41906</v>
          </cell>
        </row>
        <row r="56">
          <cell r="A56">
            <v>30130433</v>
          </cell>
          <cell r="B56" t="str">
            <v>ADQUISICION CONTENEDORES DE BASURA , COMUNA DE SAN JOAQUIN</v>
          </cell>
          <cell r="C56" t="str">
            <v>EN EJECUCIÓN </v>
          </cell>
          <cell r="D56" t="str">
            <v>SAN JOAQUIN</v>
          </cell>
          <cell r="E56" t="str">
            <v>RAS</v>
          </cell>
          <cell r="F56">
            <v>29</v>
          </cell>
          <cell r="G56" t="str">
            <v>04</v>
          </cell>
          <cell r="I56">
            <v>545882000</v>
          </cell>
          <cell r="J56">
            <v>572641923</v>
          </cell>
          <cell r="K56">
            <v>572641923</v>
          </cell>
          <cell r="L56">
            <v>0</v>
          </cell>
          <cell r="M56">
            <v>323607828</v>
          </cell>
          <cell r="N56">
            <v>249034095</v>
          </cell>
          <cell r="O56">
            <v>0</v>
          </cell>
          <cell r="P56">
            <v>0</v>
          </cell>
          <cell r="Q56">
            <v>0</v>
          </cell>
          <cell r="R56">
            <v>249034095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249034095</v>
          </cell>
          <cell r="Y56">
            <v>0</v>
          </cell>
          <cell r="Z56">
            <v>0.5651137560880257</v>
          </cell>
          <cell r="AA56">
            <v>0.5651137560880257</v>
          </cell>
          <cell r="AB56" t="str">
            <v>SALUD Y MEDIO AMBIENTE</v>
          </cell>
          <cell r="AC56" t="str">
            <v>OR-20</v>
          </cell>
          <cell r="AD56">
            <v>41906</v>
          </cell>
        </row>
        <row r="57">
          <cell r="A57">
            <v>30136748</v>
          </cell>
          <cell r="B57" t="str">
            <v>ADQUISICION CONTENEDORES DE BASURA PARA LA COMUNA DE MAIPU II ETAPA</v>
          </cell>
          <cell r="C57" t="str">
            <v>ADJUDICADO</v>
          </cell>
          <cell r="D57" t="str">
            <v>MAIPU</v>
          </cell>
          <cell r="E57" t="str">
            <v>RAS</v>
          </cell>
          <cell r="F57">
            <v>29</v>
          </cell>
          <cell r="G57" t="str">
            <v>04</v>
          </cell>
          <cell r="I57">
            <v>664894000</v>
          </cell>
          <cell r="J57">
            <v>560542527</v>
          </cell>
          <cell r="K57">
            <v>560542527</v>
          </cell>
          <cell r="L57">
            <v>0</v>
          </cell>
          <cell r="M57">
            <v>0</v>
          </cell>
          <cell r="N57">
            <v>560542527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149118880</v>
          </cell>
          <cell r="V57">
            <v>0</v>
          </cell>
          <cell r="W57">
            <v>0</v>
          </cell>
          <cell r="X57">
            <v>149118880</v>
          </cell>
          <cell r="Y57">
            <v>411423647</v>
          </cell>
          <cell r="Z57">
            <v>0</v>
          </cell>
          <cell r="AA57">
            <v>0</v>
          </cell>
          <cell r="AB57" t="str">
            <v>SALUD Y MEDIO AMBIENTE</v>
          </cell>
          <cell r="AC57" t="str">
            <v>OR-20</v>
          </cell>
          <cell r="AD57">
            <v>41906</v>
          </cell>
        </row>
        <row r="58">
          <cell r="A58">
            <v>30118911</v>
          </cell>
          <cell r="B58" t="str">
            <v>ADQUISICION DE CONTENEDORES DE R.S.D., COMUNA DE LA FLORIDA</v>
          </cell>
          <cell r="C58" t="str">
            <v>TERMINADO</v>
          </cell>
          <cell r="D58" t="str">
            <v>LA FLORIDA</v>
          </cell>
          <cell r="E58" t="str">
            <v>RAS</v>
          </cell>
          <cell r="F58">
            <v>29</v>
          </cell>
          <cell r="G58" t="str">
            <v>04</v>
          </cell>
          <cell r="I58">
            <v>692123000</v>
          </cell>
          <cell r="J58">
            <v>668604142</v>
          </cell>
          <cell r="K58">
            <v>668604142</v>
          </cell>
          <cell r="L58">
            <v>0</v>
          </cell>
          <cell r="M58">
            <v>668604142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  <cell r="AB58" t="str">
            <v>SALUD Y MEDIO AMBIENTE</v>
          </cell>
          <cell r="AC58" t="str">
            <v>OR-20</v>
          </cell>
          <cell r="AD58">
            <v>41906</v>
          </cell>
        </row>
        <row r="59">
          <cell r="A59">
            <v>30165673</v>
          </cell>
          <cell r="B59" t="str">
            <v>ADQUISICION DE CONTENEDORES DE BASURA DOMICILIARIOS, PUENTE ALTO</v>
          </cell>
          <cell r="C59" t="str">
            <v>EN EJECUCIÓN </v>
          </cell>
          <cell r="D59" t="str">
            <v>PUENTE ALTO</v>
          </cell>
          <cell r="E59" t="str">
            <v>RAS</v>
          </cell>
          <cell r="F59">
            <v>29</v>
          </cell>
          <cell r="G59" t="str">
            <v>04</v>
          </cell>
          <cell r="I59">
            <v>1000006000</v>
          </cell>
          <cell r="J59">
            <v>999966246</v>
          </cell>
          <cell r="K59">
            <v>999966246</v>
          </cell>
          <cell r="L59">
            <v>0</v>
          </cell>
          <cell r="M59">
            <v>300004748</v>
          </cell>
          <cell r="N59">
            <v>699961498</v>
          </cell>
          <cell r="O59">
            <v>350000000</v>
          </cell>
          <cell r="P59">
            <v>0</v>
          </cell>
          <cell r="Q59">
            <v>0</v>
          </cell>
          <cell r="R59">
            <v>349961498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699961498</v>
          </cell>
          <cell r="Y59">
            <v>0</v>
          </cell>
          <cell r="Z59">
            <v>0.3000148747020807</v>
          </cell>
          <cell r="AA59">
            <v>0.3000148747020807</v>
          </cell>
          <cell r="AB59" t="str">
            <v>SALUD Y MEDIO AMBIENTE</v>
          </cell>
          <cell r="AC59" t="str">
            <v>OR-20</v>
          </cell>
          <cell r="AD59">
            <v>41906</v>
          </cell>
        </row>
        <row r="60">
          <cell r="A60">
            <v>30176773</v>
          </cell>
          <cell r="B60" t="str">
            <v>ADQUISICION FURGON PARA TRASLADO DE DISCAPACITADOS, COMUNA DE PAINE</v>
          </cell>
          <cell r="C60" t="str">
            <v>TERMINADO</v>
          </cell>
          <cell r="D60" t="str">
            <v>PAINE</v>
          </cell>
          <cell r="E60" t="str">
            <v>RAS</v>
          </cell>
          <cell r="F60">
            <v>29</v>
          </cell>
          <cell r="G60" t="str">
            <v>03</v>
          </cell>
          <cell r="I60">
            <v>32987000</v>
          </cell>
          <cell r="J60">
            <v>32725000</v>
          </cell>
          <cell r="K60">
            <v>32725000</v>
          </cell>
          <cell r="L60">
            <v>0</v>
          </cell>
          <cell r="M60">
            <v>32725000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1</v>
          </cell>
          <cell r="AB60" t="str">
            <v>SALUD Y MEDIO AMBIENTE</v>
          </cell>
          <cell r="AC60" t="str">
            <v>OR-20</v>
          </cell>
          <cell r="AD60">
            <v>41906</v>
          </cell>
        </row>
        <row r="61">
          <cell r="A61">
            <v>30130171</v>
          </cell>
          <cell r="B61" t="str">
            <v>ADQUISICION DE TRES AMBULANCIAS PARA LA COMUNA DE QUILICURA</v>
          </cell>
          <cell r="C61" t="str">
            <v>TERMINADO</v>
          </cell>
          <cell r="D61" t="str">
            <v>QUILICURA</v>
          </cell>
          <cell r="E61" t="str">
            <v>RAS</v>
          </cell>
          <cell r="F61">
            <v>29</v>
          </cell>
          <cell r="G61" t="str">
            <v>03</v>
          </cell>
          <cell r="I61">
            <v>80234000</v>
          </cell>
          <cell r="J61">
            <v>77004900</v>
          </cell>
          <cell r="K61">
            <v>77004900</v>
          </cell>
          <cell r="L61">
            <v>0</v>
          </cell>
          <cell r="M61">
            <v>77004900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1</v>
          </cell>
          <cell r="AB61" t="str">
            <v>SALUD Y MEDIO AMBIENTE</v>
          </cell>
          <cell r="AC61" t="str">
            <v>OR-20</v>
          </cell>
          <cell r="AD61">
            <v>41906</v>
          </cell>
        </row>
        <row r="62">
          <cell r="A62">
            <v>30136693</v>
          </cell>
          <cell r="B62" t="str">
            <v>ADQUISICION CUATRO AMBULANCIAS BASICAS, UN MINIBUS, COMUNA DE MACUL</v>
          </cell>
          <cell r="C62" t="str">
            <v>TERMINADO</v>
          </cell>
          <cell r="D62" t="str">
            <v>MACUL</v>
          </cell>
          <cell r="E62" t="str">
            <v>RAS</v>
          </cell>
          <cell r="F62">
            <v>29</v>
          </cell>
          <cell r="G62" t="str">
            <v>03</v>
          </cell>
          <cell r="I62">
            <v>145396000</v>
          </cell>
          <cell r="J62">
            <v>145380000</v>
          </cell>
          <cell r="K62">
            <v>145380000</v>
          </cell>
          <cell r="L62">
            <v>0</v>
          </cell>
          <cell r="M62">
            <v>145380000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 t="str">
            <v>SALUD Y MEDIO AMBIENTE</v>
          </cell>
          <cell r="AC62" t="str">
            <v>OR-20</v>
          </cell>
          <cell r="AD62">
            <v>41906</v>
          </cell>
        </row>
        <row r="63">
          <cell r="A63">
            <v>30114564</v>
          </cell>
          <cell r="B63" t="str">
            <v>ADQUISICION DE TRES BUSES PARA TRANSPORTE ESCOLAR AREA RURAL, MELIPILLA</v>
          </cell>
          <cell r="C63" t="str">
            <v>TERMINADO</v>
          </cell>
          <cell r="D63" t="str">
            <v>MELIPILLA</v>
          </cell>
          <cell r="E63" t="str">
            <v>RAS</v>
          </cell>
          <cell r="F63">
            <v>29</v>
          </cell>
          <cell r="G63" t="str">
            <v>03</v>
          </cell>
          <cell r="I63">
            <v>295692000</v>
          </cell>
          <cell r="J63">
            <v>295363887</v>
          </cell>
          <cell r="K63">
            <v>295363887</v>
          </cell>
          <cell r="L63">
            <v>0</v>
          </cell>
          <cell r="M63">
            <v>295363887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1</v>
          </cell>
          <cell r="AB63" t="str">
            <v>EDUCACION Y CULTURA</v>
          </cell>
          <cell r="AC63">
            <v>20</v>
          </cell>
          <cell r="AD63">
            <v>41906</v>
          </cell>
        </row>
        <row r="64">
          <cell r="A64">
            <v>30129187</v>
          </cell>
          <cell r="B64" t="str">
            <v>ADQUISICION CAMION Y EQUIPO PARA BACHEO, COMUNA DE LA CISTERNA</v>
          </cell>
          <cell r="C64" t="str">
            <v>TERMINADO</v>
          </cell>
          <cell r="D64" t="str">
            <v>LA CISTERNA</v>
          </cell>
          <cell r="E64" t="str">
            <v>RAS</v>
          </cell>
          <cell r="F64">
            <v>29</v>
          </cell>
          <cell r="G64" t="str">
            <v>03</v>
          </cell>
          <cell r="I64">
            <v>45263000</v>
          </cell>
          <cell r="J64">
            <v>45262999</v>
          </cell>
          <cell r="K64">
            <v>45262999</v>
          </cell>
          <cell r="L64">
            <v>0</v>
          </cell>
          <cell r="M64">
            <v>45262999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1</v>
          </cell>
          <cell r="AB64" t="str">
            <v>COORDINACION Y RELACIONES INSTITUCIONALES</v>
          </cell>
          <cell r="AC64">
            <v>21</v>
          </cell>
          <cell r="AD64">
            <v>41915</v>
          </cell>
        </row>
        <row r="65">
          <cell r="A65">
            <v>30129187</v>
          </cell>
          <cell r="B65" t="str">
            <v>ADQUISICION CAMION Y EQUIPO PARA BACHEO, COMUNA DE LA CISTERNA</v>
          </cell>
          <cell r="C65" t="str">
            <v>TERMINADO</v>
          </cell>
          <cell r="D65" t="str">
            <v>LA CISTERNA</v>
          </cell>
          <cell r="E65" t="str">
            <v>RAS</v>
          </cell>
          <cell r="F65">
            <v>29</v>
          </cell>
          <cell r="G65" t="str">
            <v>05</v>
          </cell>
          <cell r="I65">
            <v>51535000</v>
          </cell>
          <cell r="J65">
            <v>51535000</v>
          </cell>
          <cell r="K65">
            <v>51535000</v>
          </cell>
          <cell r="M65">
            <v>51535000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1</v>
          </cell>
          <cell r="AB65" t="str">
            <v>COORDINACION Y RELACIONES INSTITUCIONALES</v>
          </cell>
        </row>
        <row r="66">
          <cell r="A66">
            <v>30117769</v>
          </cell>
          <cell r="B66" t="str">
            <v>ADQUISICION CAMION Y EQUIPO PARA BACHEO, COMUNA DE BUIN</v>
          </cell>
          <cell r="C66" t="str">
            <v>ADJUDICADO</v>
          </cell>
          <cell r="D66" t="str">
            <v>BUIN</v>
          </cell>
          <cell r="E66" t="str">
            <v>RAS</v>
          </cell>
          <cell r="F66">
            <v>29</v>
          </cell>
          <cell r="G66" t="str">
            <v>03</v>
          </cell>
          <cell r="I66">
            <v>24256000</v>
          </cell>
          <cell r="J66">
            <v>24256000</v>
          </cell>
          <cell r="K66">
            <v>24256000</v>
          </cell>
          <cell r="L66">
            <v>0</v>
          </cell>
          <cell r="M66">
            <v>0</v>
          </cell>
          <cell r="N66">
            <v>24256000</v>
          </cell>
          <cell r="O66">
            <v>24256000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24256000</v>
          </cell>
          <cell r="Y66">
            <v>0</v>
          </cell>
          <cell r="Z66">
            <v>0</v>
          </cell>
          <cell r="AA66">
            <v>0</v>
          </cell>
          <cell r="AB66" t="str">
            <v>COORDINACION Y RELACIONES INSTITUCIONALES</v>
          </cell>
          <cell r="AC66">
            <v>21</v>
          </cell>
          <cell r="AD66">
            <v>41915</v>
          </cell>
        </row>
        <row r="67">
          <cell r="A67">
            <v>30117769</v>
          </cell>
          <cell r="B67" t="str">
            <v>ADQUISICION CAMION Y EQUIPO PARA BACHEO, COMUNA DE BUIN</v>
          </cell>
          <cell r="C67" t="str">
            <v>ADJUDICADO</v>
          </cell>
          <cell r="D67" t="str">
            <v>BUIN</v>
          </cell>
          <cell r="E67" t="str">
            <v>RAS</v>
          </cell>
          <cell r="F67">
            <v>29</v>
          </cell>
          <cell r="G67" t="str">
            <v>05</v>
          </cell>
          <cell r="I67">
            <v>56442000</v>
          </cell>
          <cell r="J67">
            <v>56442000</v>
          </cell>
          <cell r="K67">
            <v>56442000</v>
          </cell>
          <cell r="M67">
            <v>0</v>
          </cell>
          <cell r="N67">
            <v>56442000</v>
          </cell>
          <cell r="O67">
            <v>56442000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56442000</v>
          </cell>
          <cell r="Y67">
            <v>0</v>
          </cell>
          <cell r="Z67">
            <v>0</v>
          </cell>
          <cell r="AA67">
            <v>0</v>
          </cell>
          <cell r="AB67" t="str">
            <v>COORDINACION Y RELACIONES INSTITUCIONALES</v>
          </cell>
          <cell r="AC67">
            <v>21</v>
          </cell>
          <cell r="AD67">
            <v>41915</v>
          </cell>
        </row>
        <row r="68">
          <cell r="A68">
            <v>30136687</v>
          </cell>
          <cell r="B68" t="str">
            <v>ADQUISICION DE VEHICULOS PARA LA FUNDACION LAS ROSAS RM</v>
          </cell>
          <cell r="C68" t="str">
            <v>ADJUDICADO</v>
          </cell>
          <cell r="D68" t="str">
            <v>GORE RMS</v>
          </cell>
          <cell r="E68" t="str">
            <v>RAS</v>
          </cell>
          <cell r="F68">
            <v>29</v>
          </cell>
          <cell r="G68" t="str">
            <v>03</v>
          </cell>
          <cell r="I68">
            <v>65996000</v>
          </cell>
          <cell r="J68">
            <v>65995999</v>
          </cell>
          <cell r="K68">
            <v>65995999</v>
          </cell>
          <cell r="L68">
            <v>0</v>
          </cell>
          <cell r="M68">
            <v>0</v>
          </cell>
          <cell r="N68">
            <v>65995999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65995999</v>
          </cell>
          <cell r="V68">
            <v>0</v>
          </cell>
          <cell r="W68">
            <v>0</v>
          </cell>
          <cell r="X68">
            <v>65995999</v>
          </cell>
          <cell r="Y68">
            <v>0</v>
          </cell>
          <cell r="Z68">
            <v>0</v>
          </cell>
          <cell r="AA68">
            <v>0</v>
          </cell>
          <cell r="AB68" t="str">
            <v>COORDINACION Y RELACIONES INSTITUCIONALES</v>
          </cell>
          <cell r="AC68">
            <v>22</v>
          </cell>
          <cell r="AD68">
            <v>41927</v>
          </cell>
        </row>
        <row r="69">
          <cell r="A69">
            <v>30171873</v>
          </cell>
          <cell r="B69" t="str">
            <v>ADQUISICION VEHICULO HOSPITAL DE PEÑAFLOR</v>
          </cell>
          <cell r="C69" t="str">
            <v>EN EJECUCIÓN </v>
          </cell>
          <cell r="D69" t="str">
            <v>SERVICIO DE SALUD METROPOLITANO OCCIDENTE</v>
          </cell>
          <cell r="E69" t="str">
            <v>RAS</v>
          </cell>
          <cell r="F69">
            <v>29</v>
          </cell>
          <cell r="G69" t="str">
            <v>03</v>
          </cell>
          <cell r="I69">
            <v>29590000</v>
          </cell>
          <cell r="J69">
            <v>28800000</v>
          </cell>
          <cell r="K69">
            <v>28800000</v>
          </cell>
          <cell r="L69">
            <v>0</v>
          </cell>
          <cell r="M69">
            <v>0</v>
          </cell>
          <cell r="N69">
            <v>28800000</v>
          </cell>
          <cell r="O69">
            <v>28800000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28800000</v>
          </cell>
          <cell r="Y69">
            <v>0</v>
          </cell>
          <cell r="Z69">
            <v>0</v>
          </cell>
          <cell r="AA69">
            <v>0</v>
          </cell>
          <cell r="AB69" t="str">
            <v>SALUD Y MEDIO AMBIENTE</v>
          </cell>
          <cell r="AC69">
            <v>23</v>
          </cell>
          <cell r="AD69">
            <v>41955</v>
          </cell>
        </row>
        <row r="70">
          <cell r="A70">
            <v>30271922</v>
          </cell>
          <cell r="B70" t="str">
            <v>ADQUISICION CAMION ALJIBE</v>
          </cell>
          <cell r="C70" t="str">
            <v>ADJUDICADO</v>
          </cell>
          <cell r="D70" t="str">
            <v>PAINE</v>
          </cell>
          <cell r="E70" t="str">
            <v>RAS</v>
          </cell>
          <cell r="F70">
            <v>29</v>
          </cell>
          <cell r="G70" t="str">
            <v>03</v>
          </cell>
          <cell r="I70">
            <v>51397000</v>
          </cell>
          <cell r="J70">
            <v>51396100</v>
          </cell>
          <cell r="K70">
            <v>51396100</v>
          </cell>
          <cell r="L70">
            <v>0</v>
          </cell>
          <cell r="M70">
            <v>0</v>
          </cell>
          <cell r="N70">
            <v>51396100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51396100</v>
          </cell>
          <cell r="V70">
            <v>0</v>
          </cell>
          <cell r="W70">
            <v>0</v>
          </cell>
          <cell r="X70">
            <v>51396100</v>
          </cell>
          <cell r="Y70">
            <v>0</v>
          </cell>
          <cell r="Z70">
            <v>0</v>
          </cell>
          <cell r="AA70">
            <v>0</v>
          </cell>
          <cell r="AB70" t="str">
            <v>RURAL</v>
          </cell>
          <cell r="AC70">
            <v>2</v>
          </cell>
          <cell r="AD70">
            <v>41934</v>
          </cell>
        </row>
        <row r="71">
          <cell r="A71">
            <v>30272222</v>
          </cell>
          <cell r="B71" t="str">
            <v>ADQUISICION CAMION LIMPIAFOSAS</v>
          </cell>
          <cell r="C71" t="str">
            <v>EN LICITACIÓN</v>
          </cell>
          <cell r="D71" t="str">
            <v>PAINE</v>
          </cell>
          <cell r="E71" t="str">
            <v>RAS</v>
          </cell>
          <cell r="F71">
            <v>29</v>
          </cell>
          <cell r="G71" t="str">
            <v>03</v>
          </cell>
          <cell r="I71">
            <v>52587000</v>
          </cell>
          <cell r="K71">
            <v>52587000</v>
          </cell>
          <cell r="L71">
            <v>0</v>
          </cell>
          <cell r="M71">
            <v>0</v>
          </cell>
          <cell r="N71">
            <v>52587000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52587000</v>
          </cell>
          <cell r="Z71">
            <v>0</v>
          </cell>
          <cell r="AA71">
            <v>0</v>
          </cell>
          <cell r="AB71" t="str">
            <v>RURAL</v>
          </cell>
          <cell r="AC71">
            <v>2</v>
          </cell>
          <cell r="AD71">
            <v>41934</v>
          </cell>
        </row>
        <row r="72">
          <cell r="A72">
            <v>30243522</v>
          </cell>
          <cell r="B72" t="str">
            <v>ADQUISICION DE LUTOCARES DOMICILIARIOS, COMUNA DE BUIN</v>
          </cell>
          <cell r="C72" t="str">
            <v>ADJUDICADO</v>
          </cell>
          <cell r="D72" t="str">
            <v>BUIN</v>
          </cell>
          <cell r="E72" t="str">
            <v>RAS</v>
          </cell>
          <cell r="F72">
            <v>29</v>
          </cell>
          <cell r="G72" t="str">
            <v>04</v>
          </cell>
          <cell r="I72">
            <v>480986000</v>
          </cell>
          <cell r="K72">
            <v>480986000</v>
          </cell>
          <cell r="M72">
            <v>0</v>
          </cell>
          <cell r="N72">
            <v>480986000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92500000</v>
          </cell>
          <cell r="V72">
            <v>0</v>
          </cell>
          <cell r="W72">
            <v>0</v>
          </cell>
          <cell r="X72">
            <v>92500000</v>
          </cell>
          <cell r="Y72">
            <v>388486000</v>
          </cell>
          <cell r="Z72">
            <v>0</v>
          </cell>
          <cell r="AA72">
            <v>0</v>
          </cell>
          <cell r="AB72" t="str">
            <v>SALUD Y MEDIO AMBIENTE</v>
          </cell>
          <cell r="AC72">
            <v>26</v>
          </cell>
          <cell r="AD72">
            <v>41990</v>
          </cell>
        </row>
        <row r="73">
          <cell r="A73">
            <v>30303372</v>
          </cell>
          <cell r="B73" t="str">
            <v>ADQUISICION DE CARGADOR FRONTAL, COMUNA DE PAINE</v>
          </cell>
          <cell r="C73" t="str">
            <v>EN LICITACIÓN</v>
          </cell>
          <cell r="D73" t="str">
            <v>PAINE</v>
          </cell>
          <cell r="E73" t="str">
            <v>RAS</v>
          </cell>
          <cell r="F73">
            <v>29</v>
          </cell>
          <cell r="G73" t="str">
            <v>03</v>
          </cell>
          <cell r="I73">
            <v>26884000</v>
          </cell>
          <cell r="K73">
            <v>26884000</v>
          </cell>
          <cell r="M73">
            <v>0</v>
          </cell>
          <cell r="N73">
            <v>26884000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26884000</v>
          </cell>
          <cell r="Z73">
            <v>0</v>
          </cell>
          <cell r="AA73">
            <v>0</v>
          </cell>
          <cell r="AB73" t="str">
            <v>INFRAESTRUCTURA, TRANSPORTE Y AGUAS LLUVIAS</v>
          </cell>
          <cell r="AC73" t="str">
            <v>ext-04</v>
          </cell>
          <cell r="AD73">
            <v>42002</v>
          </cell>
        </row>
        <row r="74">
          <cell r="A74">
            <v>30317072</v>
          </cell>
          <cell r="B74" t="str">
            <v>ADQUISICION DE CAMION PARA DIMAAO, COMUNA DE BUIN</v>
          </cell>
          <cell r="C74" t="str">
            <v>POR LICITAR</v>
          </cell>
          <cell r="D74" t="str">
            <v>BUIN</v>
          </cell>
          <cell r="E74" t="str">
            <v>RAS</v>
          </cell>
          <cell r="F74">
            <v>29</v>
          </cell>
          <cell r="G74" t="str">
            <v>05</v>
          </cell>
          <cell r="I74">
            <v>13790000</v>
          </cell>
          <cell r="K74">
            <v>13790000</v>
          </cell>
          <cell r="M74">
            <v>0</v>
          </cell>
          <cell r="N74">
            <v>13790000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13790000</v>
          </cell>
          <cell r="Z74">
            <v>0</v>
          </cell>
          <cell r="AA74">
            <v>0</v>
          </cell>
          <cell r="AB74" t="str">
            <v>INFRAESTRUCTURA, TRANSPORTE Y AGUAS LLUVIAS</v>
          </cell>
          <cell r="AC74" t="str">
            <v>et 04</v>
          </cell>
          <cell r="AD74">
            <v>42002</v>
          </cell>
        </row>
        <row r="75">
          <cell r="A75">
            <v>30354072</v>
          </cell>
          <cell r="B75" t="str">
            <v>ADQUISICION MINIBUS TRANSPORTE DISCAPACITADOS LO ESPEJO</v>
          </cell>
          <cell r="C75" t="str">
            <v>ADJUDICADO</v>
          </cell>
          <cell r="D75" t="str">
            <v>LO ESPEJO</v>
          </cell>
          <cell r="E75" t="str">
            <v>RAS</v>
          </cell>
          <cell r="F75">
            <v>29</v>
          </cell>
          <cell r="G75" t="str">
            <v>03</v>
          </cell>
          <cell r="H75" t="str">
            <v> </v>
          </cell>
          <cell r="I75">
            <v>45523000</v>
          </cell>
          <cell r="K75">
            <v>45523000</v>
          </cell>
          <cell r="M75">
            <v>0</v>
          </cell>
          <cell r="N75">
            <v>45523000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45523000</v>
          </cell>
          <cell r="V75">
            <v>0</v>
          </cell>
          <cell r="W75">
            <v>0</v>
          </cell>
          <cell r="X75">
            <v>45523000</v>
          </cell>
          <cell r="Y75">
            <v>0</v>
          </cell>
          <cell r="Z75">
            <v>0</v>
          </cell>
          <cell r="AA75">
            <v>0</v>
          </cell>
          <cell r="AB75" t="str">
            <v>SALUD Y MEDIO AMBIENTE</v>
          </cell>
          <cell r="AC75">
            <v>5</v>
          </cell>
          <cell r="AD75">
            <v>42074</v>
          </cell>
        </row>
        <row r="76">
          <cell r="A76">
            <v>30312423</v>
          </cell>
          <cell r="B76" t="str">
            <v>ADQUISICION BUS COMUNITARIO, LO ESPEJO</v>
          </cell>
          <cell r="C76" t="str">
            <v>ADJUDICADO</v>
          </cell>
          <cell r="D76" t="str">
            <v>LO ESPEJO</v>
          </cell>
          <cell r="E76" t="str">
            <v>RAS</v>
          </cell>
          <cell r="F76">
            <v>29</v>
          </cell>
          <cell r="G76" t="str">
            <v>03</v>
          </cell>
          <cell r="H76" t="str">
            <v> </v>
          </cell>
          <cell r="I76">
            <v>133480000</v>
          </cell>
          <cell r="J76">
            <v>135142352</v>
          </cell>
          <cell r="K76">
            <v>135142352</v>
          </cell>
          <cell r="M76">
            <v>0</v>
          </cell>
          <cell r="N76">
            <v>135142352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135142352</v>
          </cell>
          <cell r="V76">
            <v>0</v>
          </cell>
          <cell r="W76">
            <v>0</v>
          </cell>
          <cell r="X76">
            <v>135142352</v>
          </cell>
          <cell r="Y76">
            <v>0</v>
          </cell>
          <cell r="Z76">
            <v>0</v>
          </cell>
          <cell r="AA76">
            <v>0</v>
          </cell>
          <cell r="AC76">
            <v>6</v>
          </cell>
          <cell r="AD76">
            <v>42088</v>
          </cell>
        </row>
        <row r="77">
          <cell r="A77">
            <v>30175823</v>
          </cell>
          <cell r="B77" t="str">
            <v>ADQUISICION DE 2 BUSES PARA TRANSPORTE ESCOLAR, COMUNA DE PUDAHUEL</v>
          </cell>
          <cell r="C77" t="str">
            <v>EN LICITACIÓN</v>
          </cell>
          <cell r="D77" t="str">
            <v>PUDAHUEL</v>
          </cell>
          <cell r="E77" t="str">
            <v>RAS</v>
          </cell>
          <cell r="F77">
            <v>29</v>
          </cell>
          <cell r="G77" t="str">
            <v>03</v>
          </cell>
          <cell r="H77" t="str">
            <v> </v>
          </cell>
          <cell r="I77">
            <v>211665000</v>
          </cell>
          <cell r="K77">
            <v>211665000</v>
          </cell>
          <cell r="M77">
            <v>0</v>
          </cell>
          <cell r="N77">
            <v>211665000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X77">
            <v>0</v>
          </cell>
          <cell r="Y77">
            <v>211665000</v>
          </cell>
          <cell r="Z77">
            <v>0</v>
          </cell>
          <cell r="AA77">
            <v>0</v>
          </cell>
        </row>
        <row r="78">
          <cell r="A78">
            <v>30393475</v>
          </cell>
          <cell r="B78" t="str">
            <v>ADQUISICION CAMIONES RECOLECTORES COMUNA DE ALHUE</v>
          </cell>
          <cell r="C78" t="str">
            <v>POR LICITAR</v>
          </cell>
          <cell r="D78" t="str">
            <v>ALHUE</v>
          </cell>
          <cell r="E78" t="str">
            <v>RAS</v>
          </cell>
          <cell r="F78">
            <v>29</v>
          </cell>
          <cell r="G78" t="str">
            <v>03</v>
          </cell>
          <cell r="I78">
            <v>220046000</v>
          </cell>
          <cell r="K78">
            <v>220046000</v>
          </cell>
          <cell r="N78">
            <v>220046000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U78">
            <v>220046000</v>
          </cell>
          <cell r="V78">
            <v>0</v>
          </cell>
          <cell r="X78">
            <v>220046000</v>
          </cell>
          <cell r="Y78">
            <v>0</v>
          </cell>
          <cell r="Z78">
            <v>0</v>
          </cell>
          <cell r="AA78">
            <v>0</v>
          </cell>
          <cell r="AB78" t="str">
            <v>SALUD Y MEDIO AMBIENTE</v>
          </cell>
          <cell r="AC78" t="str">
            <v>Ext-02</v>
          </cell>
          <cell r="AD78">
            <v>42172</v>
          </cell>
        </row>
        <row r="79">
          <cell r="A79">
            <v>30365023</v>
          </cell>
          <cell r="B79" t="str">
            <v>ADQUISICION VEHICULOS PARA LABORES OPERATIVAS MUNICIPIO SAN RAMON</v>
          </cell>
          <cell r="C79" t="str">
            <v>CONVENIO EN FIRMA</v>
          </cell>
          <cell r="D79" t="str">
            <v>SAN RAMON</v>
          </cell>
          <cell r="E79" t="str">
            <v>RAS</v>
          </cell>
          <cell r="F79">
            <v>29</v>
          </cell>
          <cell r="G79" t="str">
            <v>03</v>
          </cell>
          <cell r="I79">
            <v>430335000</v>
          </cell>
          <cell r="K79">
            <v>430335000</v>
          </cell>
          <cell r="N79">
            <v>430335000</v>
          </cell>
          <cell r="P79">
            <v>0</v>
          </cell>
          <cell r="S79">
            <v>0</v>
          </cell>
          <cell r="V79">
            <v>0</v>
          </cell>
          <cell r="X79">
            <v>0</v>
          </cell>
          <cell r="Y79">
            <v>430335000</v>
          </cell>
          <cell r="Z79">
            <v>0</v>
          </cell>
          <cell r="AA79">
            <v>0</v>
          </cell>
          <cell r="AB79" t="str">
            <v>COORDINACION Y RELACIONES INSTITUCIONALES</v>
          </cell>
          <cell r="AC79">
            <v>16</v>
          </cell>
          <cell r="AD79">
            <v>42242</v>
          </cell>
        </row>
        <row r="80">
          <cell r="A80">
            <v>30291330</v>
          </cell>
          <cell r="B80" t="str">
            <v>ADQUISICION CONTENEDORES METALICOS Y CAMION PILBRAZO, COMUNA DE PADRE HURTADO</v>
          </cell>
          <cell r="C80" t="str">
            <v>PENDIENTE IDENTIFICACION PRES.</v>
          </cell>
          <cell r="D80" t="str">
            <v>PADRE HURTADO</v>
          </cell>
          <cell r="E80" t="str">
            <v>RAS</v>
          </cell>
          <cell r="F80">
            <v>29</v>
          </cell>
          <cell r="G80" t="str">
            <v>04</v>
          </cell>
          <cell r="I80">
            <v>51168000</v>
          </cell>
          <cell r="K80">
            <v>51168000</v>
          </cell>
          <cell r="N80">
            <v>51168000</v>
          </cell>
          <cell r="P80">
            <v>0</v>
          </cell>
          <cell r="S80">
            <v>0</v>
          </cell>
          <cell r="V80">
            <v>0</v>
          </cell>
          <cell r="X80">
            <v>0</v>
          </cell>
          <cell r="Y80">
            <v>51168000</v>
          </cell>
          <cell r="Z80">
            <v>0</v>
          </cell>
          <cell r="AA80">
            <v>0</v>
          </cell>
        </row>
        <row r="81">
          <cell r="A81">
            <v>30291330</v>
          </cell>
          <cell r="B81" t="str">
            <v>ADQUISICION CONTENEDORES METALICOS Y CAMION PILBRAZO, COMUNA DE PADRE HURTADO</v>
          </cell>
          <cell r="C81" t="str">
            <v>PENDIENTE IDENTIFICACION PRES.</v>
          </cell>
          <cell r="D81" t="str">
            <v>PADRE HURTADO</v>
          </cell>
          <cell r="E81" t="str">
            <v>RAS</v>
          </cell>
          <cell r="F81">
            <v>29</v>
          </cell>
          <cell r="G81" t="str">
            <v>03</v>
          </cell>
          <cell r="I81">
            <v>92108000</v>
          </cell>
          <cell r="K81">
            <v>92108000</v>
          </cell>
          <cell r="N81">
            <v>92108000</v>
          </cell>
          <cell r="P81">
            <v>0</v>
          </cell>
          <cell r="S81">
            <v>0</v>
          </cell>
          <cell r="V81">
            <v>0</v>
          </cell>
          <cell r="X81">
            <v>0</v>
          </cell>
          <cell r="Y81">
            <v>92108000</v>
          </cell>
          <cell r="Z81">
            <v>0</v>
          </cell>
          <cell r="AA81">
            <v>0</v>
          </cell>
        </row>
        <row r="82">
          <cell r="A82">
            <v>30356139</v>
          </cell>
          <cell r="B82" t="str">
            <v>ADQUISICION CAMION TOLVA CON PLUMA Y CAPACHO, COMUNA CALERA D ETANGO</v>
          </cell>
          <cell r="C82" t="str">
            <v>EN JURIDICO</v>
          </cell>
          <cell r="D82" t="str">
            <v>CALERA DE TANGO</v>
          </cell>
          <cell r="E82" t="str">
            <v>RAS</v>
          </cell>
          <cell r="F82">
            <v>29</v>
          </cell>
          <cell r="G82" t="str">
            <v>03</v>
          </cell>
          <cell r="I82">
            <v>150452000</v>
          </cell>
          <cell r="K82">
            <v>150452000</v>
          </cell>
          <cell r="N82">
            <v>150452000</v>
          </cell>
          <cell r="P82">
            <v>0</v>
          </cell>
          <cell r="S82">
            <v>0</v>
          </cell>
          <cell r="V82">
            <v>0</v>
          </cell>
          <cell r="X82">
            <v>0</v>
          </cell>
          <cell r="Y82">
            <v>150452000</v>
          </cell>
          <cell r="Z82">
            <v>0</v>
          </cell>
          <cell r="AA82">
            <v>0</v>
          </cell>
        </row>
        <row r="83">
          <cell r="A83">
            <v>30354078</v>
          </cell>
          <cell r="B83" t="str">
            <v>ADQUISICION CAMION HIDROELEVADOR, COMUNA DE PEDRO AGUIRRE CERDA</v>
          </cell>
          <cell r="C83" t="str">
            <v>CONVENIO EN FIRMA</v>
          </cell>
          <cell r="D83" t="str">
            <v>PEDRO AGUIRRE CERDA</v>
          </cell>
          <cell r="E83" t="str">
            <v>RAS</v>
          </cell>
          <cell r="F83">
            <v>29</v>
          </cell>
          <cell r="G83" t="str">
            <v>03</v>
          </cell>
          <cell r="I83">
            <v>83106000</v>
          </cell>
          <cell r="K83">
            <v>83106000</v>
          </cell>
          <cell r="N83">
            <v>83106000</v>
          </cell>
          <cell r="P83">
            <v>0</v>
          </cell>
          <cell r="S83">
            <v>0</v>
          </cell>
          <cell r="V83">
            <v>0</v>
          </cell>
          <cell r="X83">
            <v>0</v>
          </cell>
          <cell r="Y83">
            <v>83106000</v>
          </cell>
          <cell r="Z83">
            <v>0</v>
          </cell>
          <cell r="AA83">
            <v>0</v>
          </cell>
          <cell r="AC83">
            <v>14</v>
          </cell>
          <cell r="AD83">
            <v>42214</v>
          </cell>
        </row>
        <row r="84">
          <cell r="A84">
            <v>30207022</v>
          </cell>
          <cell r="B84" t="str">
            <v>ADQUISICION VEHICULOS PARA LIMPIEZA ESPACIOS PUBLICOS LA GRANJA</v>
          </cell>
          <cell r="C84" t="str">
            <v>TERMINADO</v>
          </cell>
          <cell r="D84" t="str">
            <v>LA GRANJA</v>
          </cell>
          <cell r="E84" t="str">
            <v>RGM</v>
          </cell>
          <cell r="F84">
            <v>29</v>
          </cell>
          <cell r="G84" t="str">
            <v>03</v>
          </cell>
          <cell r="H84" t="str">
            <v>-</v>
          </cell>
          <cell r="I84">
            <v>116278000</v>
          </cell>
          <cell r="J84">
            <v>113774210</v>
          </cell>
          <cell r="K84">
            <v>113774210</v>
          </cell>
          <cell r="L84">
            <v>0</v>
          </cell>
          <cell r="M84">
            <v>113774210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1</v>
          </cell>
          <cell r="AB84" t="str">
            <v>COORDINACION Y RELACIONES INSTITUCIONALES</v>
          </cell>
          <cell r="AC84" t="str">
            <v>OR-06</v>
          </cell>
          <cell r="AD84">
            <v>41705</v>
          </cell>
          <cell r="AE84" t="str">
            <v> </v>
          </cell>
        </row>
        <row r="85">
          <cell r="A85">
            <v>30207022</v>
          </cell>
          <cell r="B85" t="str">
            <v>ADQUISICION VEHICULOS PARA LIMPIEZA ESPACIOS PUBLICOS LA GRANJA</v>
          </cell>
          <cell r="C85" t="str">
            <v>TERMINADO</v>
          </cell>
          <cell r="D85" t="str">
            <v>LA GRANJA</v>
          </cell>
          <cell r="E85" t="str">
            <v>RGM</v>
          </cell>
          <cell r="F85">
            <v>29</v>
          </cell>
          <cell r="G85" t="str">
            <v>05</v>
          </cell>
          <cell r="I85">
            <v>27807000</v>
          </cell>
          <cell r="J85">
            <v>24829950</v>
          </cell>
          <cell r="K85">
            <v>24829950</v>
          </cell>
          <cell r="L85">
            <v>0</v>
          </cell>
          <cell r="M85">
            <v>24829950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 t="str">
            <v>COORDINACION Y RELACIONES INSTITUCIONALES</v>
          </cell>
        </row>
        <row r="86">
          <cell r="A86">
            <v>30127164</v>
          </cell>
          <cell r="B86" t="str">
            <v>ADQUISICION TRES BUSES MUNICIPALES DE MACUL</v>
          </cell>
          <cell r="C86" t="str">
            <v>TERMINADO</v>
          </cell>
          <cell r="D86" t="str">
            <v>MACUL</v>
          </cell>
          <cell r="E86" t="str">
            <v>RGM</v>
          </cell>
          <cell r="F86">
            <v>29</v>
          </cell>
          <cell r="G86" t="str">
            <v>03</v>
          </cell>
          <cell r="H86" t="str">
            <v>-</v>
          </cell>
          <cell r="I86">
            <v>359298000</v>
          </cell>
          <cell r="J86">
            <v>328235604</v>
          </cell>
          <cell r="K86">
            <v>328235604</v>
          </cell>
          <cell r="L86">
            <v>0</v>
          </cell>
          <cell r="M86">
            <v>328235604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1</v>
          </cell>
          <cell r="AB86" t="str">
            <v>COORDINACION Y RELACIONES INSTITUCIONALES</v>
          </cell>
          <cell r="AC86" t="str">
            <v>OR-02</v>
          </cell>
          <cell r="AD86">
            <v>41668</v>
          </cell>
          <cell r="AE86" t="str">
            <v> </v>
          </cell>
        </row>
        <row r="87">
          <cell r="A87">
            <v>30124302</v>
          </cell>
          <cell r="B87" t="str">
            <v>ADQUISICIÓN EQUIPOS DE DEMARCACIÓN VIAL</v>
          </cell>
          <cell r="C87" t="str">
            <v>TERMINADO</v>
          </cell>
          <cell r="D87" t="str">
            <v>PEÑAFLOR</v>
          </cell>
          <cell r="E87" t="str">
            <v>RGM</v>
          </cell>
          <cell r="F87">
            <v>29</v>
          </cell>
          <cell r="G87" t="str">
            <v>03</v>
          </cell>
          <cell r="H87" t="str">
            <v>-</v>
          </cell>
          <cell r="I87">
            <v>39585000</v>
          </cell>
          <cell r="J87">
            <v>30523500</v>
          </cell>
          <cell r="K87">
            <v>30523500</v>
          </cell>
          <cell r="L87">
            <v>0</v>
          </cell>
          <cell r="M87">
            <v>30523500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1</v>
          </cell>
          <cell r="AB87" t="str">
            <v>RURAL</v>
          </cell>
          <cell r="AC87" t="str">
            <v>OR-16</v>
          </cell>
          <cell r="AD87">
            <v>41143</v>
          </cell>
          <cell r="AE87" t="str">
            <v> </v>
          </cell>
        </row>
        <row r="88">
          <cell r="A88">
            <v>30124302</v>
          </cell>
          <cell r="B88" t="str">
            <v>ADQUISICIÓN EQUIPOS DE DEMARCACIÓN VIAL</v>
          </cell>
          <cell r="C88" t="str">
            <v>TERMINADO</v>
          </cell>
          <cell r="D88" t="str">
            <v>PEÑAFLOR</v>
          </cell>
          <cell r="E88" t="str">
            <v>RGM</v>
          </cell>
          <cell r="F88">
            <v>29</v>
          </cell>
          <cell r="G88" t="str">
            <v>05</v>
          </cell>
          <cell r="H88" t="str">
            <v>-</v>
          </cell>
          <cell r="I88">
            <v>37776000</v>
          </cell>
          <cell r="J88">
            <v>37770600</v>
          </cell>
          <cell r="K88">
            <v>37770600</v>
          </cell>
          <cell r="L88">
            <v>0</v>
          </cell>
          <cell r="M88">
            <v>37770600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1</v>
          </cell>
          <cell r="AB88" t="str">
            <v>RURAL</v>
          </cell>
          <cell r="AC88" t="str">
            <v>OR-16</v>
          </cell>
          <cell r="AD88">
            <v>41143</v>
          </cell>
          <cell r="AE88" t="str">
            <v> </v>
          </cell>
        </row>
        <row r="89">
          <cell r="A89">
            <v>30116632</v>
          </cell>
          <cell r="B89" t="str">
            <v>ADQUISICIÓN VEHÍCULOS SEGURIDAD PÚBLICA </v>
          </cell>
          <cell r="C89" t="str">
            <v>EN EJECUCIÓN </v>
          </cell>
          <cell r="D89" t="str">
            <v>SAN BERNARDO</v>
          </cell>
          <cell r="E89" t="str">
            <v>RGM</v>
          </cell>
          <cell r="F89">
            <v>29</v>
          </cell>
          <cell r="G89" t="str">
            <v>03</v>
          </cell>
          <cell r="H89" t="str">
            <v>-</v>
          </cell>
          <cell r="I89">
            <v>65300000</v>
          </cell>
          <cell r="J89">
            <v>0</v>
          </cell>
          <cell r="K89">
            <v>65300000</v>
          </cell>
          <cell r="L89">
            <v>0</v>
          </cell>
          <cell r="M89">
            <v>0</v>
          </cell>
          <cell r="N89">
            <v>65300000</v>
          </cell>
          <cell r="O89">
            <v>33949998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33949998</v>
          </cell>
          <cell r="Y89">
            <v>31350002</v>
          </cell>
          <cell r="Z89">
            <v>0</v>
          </cell>
          <cell r="AA89">
            <v>0</v>
          </cell>
          <cell r="AB89" t="str">
            <v>SEGURIDAD CIUDADANA</v>
          </cell>
          <cell r="AC89" t="str">
            <v>OR-17</v>
          </cell>
          <cell r="AD89">
            <v>41157</v>
          </cell>
          <cell r="AE89" t="str">
            <v> </v>
          </cell>
        </row>
        <row r="90">
          <cell r="A90">
            <v>30116632</v>
          </cell>
          <cell r="B90" t="str">
            <v>ADQUISICIÓN VEHÍCULOS SEGURIDAD PÚBLICA </v>
          </cell>
          <cell r="C90" t="str">
            <v>EN LICITACIÓN</v>
          </cell>
          <cell r="D90" t="str">
            <v>SAN BERNARDO</v>
          </cell>
          <cell r="E90" t="str">
            <v>RGM</v>
          </cell>
          <cell r="F90">
            <v>29</v>
          </cell>
          <cell r="G90" t="str">
            <v>05</v>
          </cell>
          <cell r="H90" t="str">
            <v>-</v>
          </cell>
          <cell r="I90">
            <v>2549000</v>
          </cell>
          <cell r="J90">
            <v>0</v>
          </cell>
          <cell r="K90">
            <v>2549000</v>
          </cell>
          <cell r="L90">
            <v>0</v>
          </cell>
          <cell r="M90">
            <v>0</v>
          </cell>
          <cell r="N90">
            <v>2549000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2549000</v>
          </cell>
          <cell r="Z90">
            <v>0</v>
          </cell>
          <cell r="AA90">
            <v>0</v>
          </cell>
          <cell r="AB90" t="str">
            <v>SEGURIDAD CIUDADANA</v>
          </cell>
          <cell r="AC90" t="str">
            <v>OR-17</v>
          </cell>
          <cell r="AD90">
            <v>41157</v>
          </cell>
          <cell r="AE90" t="str">
            <v> </v>
          </cell>
        </row>
        <row r="91">
          <cell r="A91">
            <v>30105715</v>
          </cell>
          <cell r="B91" t="str">
            <v>ADQUISICION CAMARAS DE TELEVIGILANCIA, COMUNA DE LAMPA</v>
          </cell>
          <cell r="C91" t="str">
            <v>EN EJECUCIÓN </v>
          </cell>
          <cell r="D91" t="str">
            <v>LAMPA</v>
          </cell>
          <cell r="E91" t="str">
            <v>CBA</v>
          </cell>
          <cell r="F91">
            <v>29</v>
          </cell>
          <cell r="G91" t="str">
            <v>05</v>
          </cell>
          <cell r="H91" t="str">
            <v>-</v>
          </cell>
          <cell r="I91">
            <v>287927000</v>
          </cell>
          <cell r="J91">
            <v>285161990</v>
          </cell>
          <cell r="K91">
            <v>285161990</v>
          </cell>
          <cell r="L91">
            <v>0</v>
          </cell>
          <cell r="M91">
            <v>0</v>
          </cell>
          <cell r="N91">
            <v>285161990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285161990</v>
          </cell>
          <cell r="V91">
            <v>0</v>
          </cell>
          <cell r="W91">
            <v>0</v>
          </cell>
          <cell r="X91">
            <v>285161990</v>
          </cell>
          <cell r="Y91">
            <v>0</v>
          </cell>
          <cell r="Z91">
            <v>0</v>
          </cell>
          <cell r="AA91">
            <v>0</v>
          </cell>
          <cell r="AB91" t="str">
            <v>SEGURIDAD CIUDADANA</v>
          </cell>
          <cell r="AC91" t="str">
            <v>OR-20</v>
          </cell>
          <cell r="AD91">
            <v>41906</v>
          </cell>
        </row>
        <row r="92">
          <cell r="A92">
            <v>30175272</v>
          </cell>
          <cell r="B92" t="str">
            <v>ADQUISICION LUMINARIAS LED </v>
          </cell>
          <cell r="C92" t="str">
            <v>EN LICITACION</v>
          </cell>
          <cell r="D92" t="str">
            <v>ESTACION CENTRAL</v>
          </cell>
          <cell r="E92" t="str">
            <v>CBA</v>
          </cell>
          <cell r="F92">
            <v>29</v>
          </cell>
          <cell r="G92" t="str">
            <v>05</v>
          </cell>
          <cell r="H92" t="str">
            <v>-</v>
          </cell>
          <cell r="I92">
            <v>2476837000</v>
          </cell>
          <cell r="J92">
            <v>0</v>
          </cell>
          <cell r="K92">
            <v>2476837000</v>
          </cell>
          <cell r="L92">
            <v>0</v>
          </cell>
          <cell r="M92">
            <v>0</v>
          </cell>
          <cell r="N92">
            <v>2476837000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100000000</v>
          </cell>
          <cell r="V92">
            <v>0</v>
          </cell>
          <cell r="W92">
            <v>0</v>
          </cell>
          <cell r="X92">
            <v>100000000</v>
          </cell>
          <cell r="Y92">
            <v>2376837000</v>
          </cell>
          <cell r="Z92">
            <v>0</v>
          </cell>
          <cell r="AA92">
            <v>0</v>
          </cell>
          <cell r="AB92" t="str">
            <v>INFRAESTRUCTURA, TRANSPORTE Y AGUAS LLUVIAS</v>
          </cell>
          <cell r="AC92" t="str">
            <v>OR-03</v>
          </cell>
          <cell r="AD92">
            <v>41695</v>
          </cell>
          <cell r="AE92" t="str">
            <v>ENERGIZACIÓN</v>
          </cell>
        </row>
        <row r="93">
          <cell r="A93">
            <v>30130890</v>
          </cell>
          <cell r="B93" t="str">
            <v>ADQUISICION DE CAMARAS DE TELEVIGILANCIA COMUNA DE INDEP.</v>
          </cell>
          <cell r="C93" t="str">
            <v>TERMINADO</v>
          </cell>
          <cell r="D93" t="str">
            <v>INDEPENDENCIA</v>
          </cell>
          <cell r="E93" t="str">
            <v>CBA</v>
          </cell>
          <cell r="F93">
            <v>29</v>
          </cell>
          <cell r="G93" t="str">
            <v>05</v>
          </cell>
          <cell r="H93" t="str">
            <v>-</v>
          </cell>
          <cell r="I93">
            <v>236530000</v>
          </cell>
          <cell r="J93">
            <v>235506410</v>
          </cell>
          <cell r="K93">
            <v>235506410</v>
          </cell>
          <cell r="L93">
            <v>0</v>
          </cell>
          <cell r="M93">
            <v>235506410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1</v>
          </cell>
          <cell r="AB93" t="str">
            <v>SALUD Y MEDIO AMBIENTE</v>
          </cell>
          <cell r="AC93" t="str">
            <v>OR-01</v>
          </cell>
          <cell r="AD93">
            <v>41647</v>
          </cell>
          <cell r="AE93" t="str">
            <v> </v>
          </cell>
        </row>
        <row r="94">
          <cell r="A94">
            <v>30123620</v>
          </cell>
          <cell r="B94" t="str">
            <v>ADQUISICION DE RETROEXCAVADORA Y CAMION ALJIBE</v>
          </cell>
          <cell r="C94" t="str">
            <v>EN EJECUCIÓN </v>
          </cell>
          <cell r="D94" t="str">
            <v>LA CISTERNA</v>
          </cell>
          <cell r="E94" t="str">
            <v>CBA</v>
          </cell>
          <cell r="F94">
            <v>29</v>
          </cell>
          <cell r="G94" t="str">
            <v>03</v>
          </cell>
          <cell r="H94" t="str">
            <v>-</v>
          </cell>
          <cell r="I94">
            <v>98495000</v>
          </cell>
          <cell r="J94">
            <v>98495000</v>
          </cell>
          <cell r="K94">
            <v>98495000</v>
          </cell>
          <cell r="L94">
            <v>44982000</v>
          </cell>
          <cell r="M94">
            <v>44982000</v>
          </cell>
          <cell r="N94">
            <v>53513000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53513000</v>
          </cell>
          <cell r="Z94">
            <v>0.4566932331590436</v>
          </cell>
          <cell r="AA94">
            <v>0.4566932331590436</v>
          </cell>
          <cell r="AB94" t="str">
            <v>COORDINACION Y RELACIONES INSTITUCIONALES</v>
          </cell>
          <cell r="AC94" t="str">
            <v>EX-04</v>
          </cell>
          <cell r="AD94">
            <v>41634</v>
          </cell>
          <cell r="AE94" t="str">
            <v> </v>
          </cell>
        </row>
        <row r="95">
          <cell r="A95">
            <v>30136744</v>
          </cell>
          <cell r="B95" t="str">
            <v>ADQUISICION DE CAMARAS DE TELEVIGILANCIA</v>
          </cell>
          <cell r="C95" t="str">
            <v>TERMINADO</v>
          </cell>
          <cell r="D95" t="str">
            <v>LA PINTANA</v>
          </cell>
          <cell r="E95" t="str">
            <v>CBA</v>
          </cell>
          <cell r="F95">
            <v>29</v>
          </cell>
          <cell r="G95" t="str">
            <v>05</v>
          </cell>
          <cell r="H95" t="str">
            <v>-</v>
          </cell>
          <cell r="I95">
            <v>218008000</v>
          </cell>
          <cell r="J95">
            <v>217905905</v>
          </cell>
          <cell r="K95">
            <v>217905905</v>
          </cell>
          <cell r="L95">
            <v>0</v>
          </cell>
          <cell r="M95">
            <v>217905905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 t="str">
            <v>SALUD Y MEDIO AMBIENTE</v>
          </cell>
          <cell r="AC95" t="str">
            <v>OR-24</v>
          </cell>
          <cell r="AD95">
            <v>41626</v>
          </cell>
          <cell r="AE95" t="str">
            <v> </v>
          </cell>
        </row>
        <row r="96">
          <cell r="A96">
            <v>30096751</v>
          </cell>
          <cell r="B96" t="str">
            <v>ADQUISICION DE LUMINARIAS CASCO ANTIGUO</v>
          </cell>
          <cell r="C96" t="str">
            <v>EN LICITACION</v>
          </cell>
          <cell r="D96" t="str">
            <v>MAIPU</v>
          </cell>
          <cell r="E96" t="str">
            <v>CBA</v>
          </cell>
          <cell r="F96">
            <v>29</v>
          </cell>
          <cell r="G96" t="str">
            <v>05</v>
          </cell>
          <cell r="H96" t="str">
            <v>-</v>
          </cell>
          <cell r="I96">
            <v>1813428000</v>
          </cell>
          <cell r="J96">
            <v>0</v>
          </cell>
          <cell r="K96">
            <v>1813428000</v>
          </cell>
          <cell r="L96">
            <v>0</v>
          </cell>
          <cell r="M96">
            <v>0</v>
          </cell>
          <cell r="N96">
            <v>1813428000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1813428000</v>
          </cell>
          <cell r="Z96">
            <v>0</v>
          </cell>
          <cell r="AA96">
            <v>0</v>
          </cell>
          <cell r="AB96" t="str">
            <v>INFRAESTRUCTURA, TRANSPORTE Y AGUAS LLUVIAS</v>
          </cell>
          <cell r="AC96" t="str">
            <v>EX-03</v>
          </cell>
          <cell r="AD96">
            <v>41605</v>
          </cell>
          <cell r="AE96" t="str">
            <v> </v>
          </cell>
        </row>
        <row r="97">
          <cell r="A97">
            <v>30119561</v>
          </cell>
          <cell r="B97" t="str">
            <v>ADQUISICION DE CAMARAS DE TELEVIGILANCIA</v>
          </cell>
          <cell r="C97" t="str">
            <v>TERMINADO</v>
          </cell>
          <cell r="D97" t="str">
            <v>PADRE HURTADO</v>
          </cell>
          <cell r="E97" t="str">
            <v>CBA</v>
          </cell>
          <cell r="F97">
            <v>29</v>
          </cell>
          <cell r="G97" t="str">
            <v>05</v>
          </cell>
          <cell r="H97" t="str">
            <v>-</v>
          </cell>
          <cell r="I97">
            <v>130754000</v>
          </cell>
          <cell r="J97">
            <v>127107503</v>
          </cell>
          <cell r="K97">
            <v>127107503</v>
          </cell>
          <cell r="L97">
            <v>101010722</v>
          </cell>
          <cell r="M97">
            <v>127107503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 t="str">
            <v>SEGURIDAD CIUDADANA</v>
          </cell>
          <cell r="AC97" t="str">
            <v>OR-23</v>
          </cell>
          <cell r="AD97">
            <v>41619</v>
          </cell>
          <cell r="AE97" t="str">
            <v> </v>
          </cell>
        </row>
        <row r="98">
          <cell r="A98">
            <v>30103103</v>
          </cell>
          <cell r="B98" t="str">
            <v>ADQUISICION DE 5000 LUMINARIAS PUENTE ALTO</v>
          </cell>
          <cell r="C98" t="str">
            <v>EN EJECUCIÓN </v>
          </cell>
          <cell r="D98" t="str">
            <v>PUENTE ALTO</v>
          </cell>
          <cell r="E98" t="str">
            <v>CBA</v>
          </cell>
          <cell r="F98">
            <v>29</v>
          </cell>
          <cell r="G98" t="str">
            <v>05</v>
          </cell>
          <cell r="H98" t="str">
            <v>-</v>
          </cell>
          <cell r="I98">
            <v>1084595000</v>
          </cell>
          <cell r="J98">
            <v>1158449000</v>
          </cell>
          <cell r="K98">
            <v>1158449000</v>
          </cell>
          <cell r="L98">
            <v>0</v>
          </cell>
          <cell r="M98">
            <v>0</v>
          </cell>
          <cell r="N98">
            <v>1158449000</v>
          </cell>
          <cell r="O98">
            <v>100000000</v>
          </cell>
          <cell r="P98">
            <v>0</v>
          </cell>
          <cell r="Q98">
            <v>0</v>
          </cell>
          <cell r="R98">
            <v>100000000</v>
          </cell>
          <cell r="S98">
            <v>0</v>
          </cell>
          <cell r="T98">
            <v>0</v>
          </cell>
          <cell r="U98">
            <v>250000000</v>
          </cell>
          <cell r="V98">
            <v>0</v>
          </cell>
          <cell r="W98">
            <v>0</v>
          </cell>
          <cell r="X98">
            <v>450000000</v>
          </cell>
          <cell r="Y98">
            <v>708449000</v>
          </cell>
          <cell r="Z98">
            <v>0</v>
          </cell>
          <cell r="AA98">
            <v>0</v>
          </cell>
          <cell r="AB98" t="str">
            <v>INFRAESTRUCTURA, TRANSPORTE Y AGUAS LLUVIAS</v>
          </cell>
          <cell r="AC98" t="str">
            <v>OR-17</v>
          </cell>
          <cell r="AD98">
            <v>40793</v>
          </cell>
          <cell r="AE98" t="str">
            <v> </v>
          </cell>
        </row>
        <row r="99">
          <cell r="A99">
            <v>30129490</v>
          </cell>
          <cell r="B99" t="str">
            <v>ADQUISICION DE EQUIPOS LUMINICOS II ETAPA</v>
          </cell>
          <cell r="C99" t="str">
            <v>TERMINADO</v>
          </cell>
          <cell r="D99" t="str">
            <v>QUILICURA</v>
          </cell>
          <cell r="E99" t="str">
            <v>CBA</v>
          </cell>
          <cell r="F99">
            <v>29</v>
          </cell>
          <cell r="G99" t="str">
            <v>05</v>
          </cell>
          <cell r="H99" t="str">
            <v>-</v>
          </cell>
          <cell r="I99">
            <v>1604962000</v>
          </cell>
          <cell r="J99">
            <v>1524713900</v>
          </cell>
          <cell r="K99">
            <v>1524713900</v>
          </cell>
          <cell r="L99">
            <v>191310281</v>
          </cell>
          <cell r="M99">
            <v>1524713900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1</v>
          </cell>
          <cell r="AB99" t="str">
            <v>COORDINACION Y RELACIONES INSTITUCIONALES</v>
          </cell>
          <cell r="AC99" t="str">
            <v>EX-04</v>
          </cell>
          <cell r="AD99">
            <v>41634</v>
          </cell>
          <cell r="AE99" t="str">
            <v> </v>
          </cell>
        </row>
        <row r="100">
          <cell r="A100">
            <v>30129308</v>
          </cell>
          <cell r="B100" t="str">
            <v>ADQUISICION DE EQUIPOS DE EMERGENCIA</v>
          </cell>
          <cell r="C100" t="str">
            <v> EN LICITACION</v>
          </cell>
          <cell r="D100" t="str">
            <v>SAN MIGUEL</v>
          </cell>
          <cell r="E100" t="str">
            <v>CBA</v>
          </cell>
          <cell r="F100">
            <v>29</v>
          </cell>
          <cell r="G100" t="str">
            <v>05</v>
          </cell>
          <cell r="H100" t="str">
            <v>-</v>
          </cell>
          <cell r="I100">
            <v>522767000</v>
          </cell>
          <cell r="J100">
            <v>0</v>
          </cell>
          <cell r="K100">
            <v>424560000</v>
          </cell>
          <cell r="L100">
            <v>0</v>
          </cell>
          <cell r="M100">
            <v>0</v>
          </cell>
          <cell r="N100">
            <v>424560000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100000000</v>
          </cell>
          <cell r="V100">
            <v>0</v>
          </cell>
          <cell r="W100">
            <v>0</v>
          </cell>
          <cell r="X100">
            <v>100000000</v>
          </cell>
          <cell r="Y100">
            <v>0</v>
          </cell>
          <cell r="Z100">
            <v>0</v>
          </cell>
          <cell r="AA100">
            <v>0</v>
          </cell>
          <cell r="AB100" t="str">
            <v>COORDINACION Y RELACIONES INSTITUCIONALES</v>
          </cell>
          <cell r="AC100" t="str">
            <v>EX-04</v>
          </cell>
          <cell r="AD100">
            <v>41634</v>
          </cell>
          <cell r="AE100" t="str">
            <v> </v>
          </cell>
        </row>
        <row r="101">
          <cell r="A101">
            <v>30192522</v>
          </cell>
          <cell r="B101" t="str">
            <v>ADQUISICION LUMINARIAS PUBLICAS CON TECNOLOGIA LED, COMUNA DE BUIN</v>
          </cell>
          <cell r="C101" t="str">
            <v>EN EJECUCIÓN </v>
          </cell>
          <cell r="D101" t="str">
            <v>BUIN</v>
          </cell>
          <cell r="E101" t="str">
            <v>CBA</v>
          </cell>
          <cell r="F101">
            <v>29</v>
          </cell>
          <cell r="G101" t="str">
            <v>05</v>
          </cell>
          <cell r="I101">
            <v>1126520000</v>
          </cell>
          <cell r="J101">
            <v>1070194000</v>
          </cell>
          <cell r="K101">
            <v>1070194000</v>
          </cell>
          <cell r="L101">
            <v>0</v>
          </cell>
          <cell r="M101">
            <v>0</v>
          </cell>
          <cell r="N101">
            <v>1070194000</v>
          </cell>
          <cell r="O101">
            <v>200000000</v>
          </cell>
          <cell r="P101">
            <v>0</v>
          </cell>
          <cell r="Q101">
            <v>0</v>
          </cell>
          <cell r="R101">
            <v>150000000</v>
          </cell>
          <cell r="S101">
            <v>0</v>
          </cell>
          <cell r="T101">
            <v>0</v>
          </cell>
          <cell r="U101">
            <v>200000000</v>
          </cell>
          <cell r="V101">
            <v>0</v>
          </cell>
          <cell r="W101">
            <v>0</v>
          </cell>
          <cell r="X101">
            <v>550000000</v>
          </cell>
          <cell r="Y101">
            <v>520194000</v>
          </cell>
          <cell r="Z101">
            <v>0</v>
          </cell>
          <cell r="AA101">
            <v>0</v>
          </cell>
          <cell r="AB101" t="str">
            <v>INFRAESTRUCTURA, TRANSPORTE Y AGUAS LLUVIAS</v>
          </cell>
          <cell r="AC101">
            <v>21</v>
          </cell>
          <cell r="AD101">
            <v>41915</v>
          </cell>
        </row>
        <row r="102">
          <cell r="A102">
            <v>30299274</v>
          </cell>
          <cell r="B102" t="str">
            <v>ADQUISICION EQUIPOS DE TELECOMUNICACIONES SECTOR SALUD R.M</v>
          </cell>
          <cell r="C102" t="str">
            <v>POR LICITAR</v>
          </cell>
          <cell r="D102" t="str">
            <v>SEREMI SALUD</v>
          </cell>
          <cell r="E102" t="str">
            <v>CBA</v>
          </cell>
          <cell r="F102">
            <v>29</v>
          </cell>
          <cell r="G102" t="str">
            <v>05</v>
          </cell>
          <cell r="I102">
            <v>448978000</v>
          </cell>
          <cell r="K102">
            <v>448978000</v>
          </cell>
          <cell r="L102">
            <v>0</v>
          </cell>
          <cell r="M102">
            <v>0</v>
          </cell>
          <cell r="N102">
            <v>448978000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36243720</v>
          </cell>
          <cell r="V102">
            <v>0</v>
          </cell>
          <cell r="W102">
            <v>0</v>
          </cell>
          <cell r="X102">
            <v>36243720</v>
          </cell>
          <cell r="Y102">
            <v>412734280</v>
          </cell>
          <cell r="Z102">
            <v>0</v>
          </cell>
          <cell r="AA102">
            <v>0</v>
          </cell>
          <cell r="AB102" t="str">
            <v>SALUD Y MEDIO AMBIENTE</v>
          </cell>
          <cell r="AC102">
            <v>23</v>
          </cell>
          <cell r="AD102">
            <v>41955</v>
          </cell>
        </row>
        <row r="103">
          <cell r="A103">
            <v>30138528</v>
          </cell>
          <cell r="B103" t="str">
            <v>ADQUISICION DE LUMINARIAS PEATONALES, COMUNA DE PEÑAFLOR</v>
          </cell>
          <cell r="C103" t="str">
            <v>EN EJECUCIÓN </v>
          </cell>
          <cell r="D103" t="str">
            <v>PEÑAFLOR</v>
          </cell>
          <cell r="E103" t="str">
            <v>CBA</v>
          </cell>
          <cell r="F103">
            <v>29</v>
          </cell>
          <cell r="G103" t="str">
            <v>05</v>
          </cell>
          <cell r="I103">
            <v>792785000</v>
          </cell>
          <cell r="J103">
            <v>763145780</v>
          </cell>
          <cell r="K103">
            <v>763145780</v>
          </cell>
          <cell r="L103">
            <v>0</v>
          </cell>
          <cell r="M103">
            <v>116746396</v>
          </cell>
          <cell r="N103">
            <v>646399384</v>
          </cell>
          <cell r="O103">
            <v>553164836</v>
          </cell>
          <cell r="P103">
            <v>0</v>
          </cell>
          <cell r="Q103">
            <v>0</v>
          </cell>
          <cell r="R103">
            <v>93234548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646399384</v>
          </cell>
          <cell r="Y103">
            <v>0</v>
          </cell>
          <cell r="Z103">
            <v>0.15298046462367912</v>
          </cell>
          <cell r="AA103">
            <v>0.15298046462367912</v>
          </cell>
        </row>
        <row r="104">
          <cell r="A104">
            <v>30272372</v>
          </cell>
          <cell r="B104" t="str">
            <v>ADQUISICION CAMARAS DE TELEVIGILANCIA, COMUNA DE INDEPENDENCIA</v>
          </cell>
          <cell r="C104" t="str">
            <v>EN LICITACIÓN</v>
          </cell>
          <cell r="D104" t="str">
            <v>INDEPENDENCIA</v>
          </cell>
          <cell r="E104" t="str">
            <v>CBA</v>
          </cell>
          <cell r="F104">
            <v>29</v>
          </cell>
          <cell r="G104" t="str">
            <v>05</v>
          </cell>
          <cell r="I104">
            <v>209076000</v>
          </cell>
          <cell r="K104">
            <v>209076000</v>
          </cell>
          <cell r="L104">
            <v>0</v>
          </cell>
          <cell r="M104">
            <v>0</v>
          </cell>
          <cell r="N104">
            <v>209076000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50000000</v>
          </cell>
          <cell r="V104">
            <v>0</v>
          </cell>
          <cell r="W104">
            <v>0</v>
          </cell>
          <cell r="X104">
            <v>50000000</v>
          </cell>
          <cell r="Y104">
            <v>159076000</v>
          </cell>
          <cell r="Z104">
            <v>0</v>
          </cell>
          <cell r="AA104">
            <v>0</v>
          </cell>
        </row>
        <row r="105">
          <cell r="A105">
            <v>30356524</v>
          </cell>
          <cell r="B105" t="str">
            <v>ADQUISICION ALARMAS COMUNITARIAS UV. 10, 27, 28, 32 Y 35, CERRILLOS</v>
          </cell>
          <cell r="C105" t="str">
            <v>EN LICITACION</v>
          </cell>
          <cell r="D105" t="str">
            <v>CERRILLOS</v>
          </cell>
          <cell r="E105" t="str">
            <v>CBA</v>
          </cell>
          <cell r="F105">
            <v>29</v>
          </cell>
          <cell r="G105" t="str">
            <v>05</v>
          </cell>
          <cell r="H105" t="str">
            <v> </v>
          </cell>
          <cell r="I105">
            <v>188611000</v>
          </cell>
          <cell r="K105">
            <v>188611000</v>
          </cell>
          <cell r="L105">
            <v>0</v>
          </cell>
          <cell r="M105">
            <v>0</v>
          </cell>
          <cell r="N105">
            <v>188611000</v>
          </cell>
          <cell r="P105">
            <v>0</v>
          </cell>
          <cell r="Q105">
            <v>0</v>
          </cell>
          <cell r="R105">
            <v>78000000</v>
          </cell>
          <cell r="S105">
            <v>0</v>
          </cell>
          <cell r="U105">
            <v>27092140</v>
          </cell>
          <cell r="V105">
            <v>0</v>
          </cell>
          <cell r="W105">
            <v>0</v>
          </cell>
          <cell r="X105">
            <v>105092140</v>
          </cell>
          <cell r="Y105">
            <v>83518860</v>
          </cell>
          <cell r="Z105">
            <v>0</v>
          </cell>
          <cell r="AA105">
            <v>0</v>
          </cell>
          <cell r="AD105">
            <v>42088</v>
          </cell>
        </row>
        <row r="106">
          <cell r="A106">
            <v>30120308</v>
          </cell>
          <cell r="B106" t="str">
            <v>ADQUISICION DE CAMARAS DE CCTV</v>
          </cell>
          <cell r="C106" t="str">
            <v>TERMINADO</v>
          </cell>
          <cell r="D106" t="str">
            <v>QUILICURA</v>
          </cell>
          <cell r="E106" t="str">
            <v>CBA</v>
          </cell>
          <cell r="F106">
            <v>29</v>
          </cell>
          <cell r="G106" t="str">
            <v>05</v>
          </cell>
          <cell r="I106">
            <v>488000000</v>
          </cell>
          <cell r="J106">
            <v>487651792</v>
          </cell>
          <cell r="K106">
            <v>487651792</v>
          </cell>
          <cell r="L106">
            <v>0</v>
          </cell>
          <cell r="M106">
            <v>487651792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1</v>
          </cell>
        </row>
        <row r="107">
          <cell r="A107">
            <v>30118279</v>
          </cell>
          <cell r="B107" t="str">
            <v>ADQUISICION DE CAMARAS DE SEGURIDAD</v>
          </cell>
          <cell r="C107" t="str">
            <v>TERMINADO</v>
          </cell>
          <cell r="D107" t="str">
            <v>MARIA PINTO</v>
          </cell>
          <cell r="E107" t="str">
            <v>CBA</v>
          </cell>
          <cell r="F107">
            <v>29</v>
          </cell>
          <cell r="G107" t="str">
            <v>05</v>
          </cell>
          <cell r="I107">
            <v>88231000</v>
          </cell>
          <cell r="J107">
            <v>85147667</v>
          </cell>
          <cell r="K107">
            <v>85147667</v>
          </cell>
          <cell r="L107">
            <v>0</v>
          </cell>
          <cell r="M107">
            <v>85147667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1</v>
          </cell>
        </row>
        <row r="108">
          <cell r="A108">
            <v>30132908</v>
          </cell>
          <cell r="B108" t="str">
            <v>ADQUISICION DE LUMINARIAS</v>
          </cell>
          <cell r="C108" t="str">
            <v>TERMINADO</v>
          </cell>
          <cell r="D108" t="str">
            <v>ISLA DE MAIPO</v>
          </cell>
          <cell r="E108" t="str">
            <v>CBA</v>
          </cell>
          <cell r="F108">
            <v>29</v>
          </cell>
          <cell r="G108" t="str">
            <v>05</v>
          </cell>
          <cell r="I108">
            <v>750000000</v>
          </cell>
          <cell r="J108">
            <v>729566715</v>
          </cell>
          <cell r="K108">
            <v>729566715</v>
          </cell>
          <cell r="M108">
            <v>729566715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1</v>
          </cell>
        </row>
        <row r="109">
          <cell r="A109">
            <v>30107242</v>
          </cell>
          <cell r="B109" t="str">
            <v>ADQUISICION DE LUMINARIAS PEATONALES</v>
          </cell>
          <cell r="C109" t="str">
            <v>CONVENIO EN FIRMA</v>
          </cell>
          <cell r="D109" t="str">
            <v>LA FLORIDA</v>
          </cell>
          <cell r="E109" t="str">
            <v>CBA</v>
          </cell>
          <cell r="F109">
            <v>29</v>
          </cell>
          <cell r="G109" t="str">
            <v>05</v>
          </cell>
          <cell r="I109">
            <v>1437785000</v>
          </cell>
          <cell r="J109">
            <v>0</v>
          </cell>
          <cell r="K109">
            <v>1437785000</v>
          </cell>
          <cell r="M109">
            <v>0</v>
          </cell>
          <cell r="N109">
            <v>1437785000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INFRAESTRUCTURA, TRANSPORTE Y AGUAS LLUVIAS</v>
          </cell>
          <cell r="AC109" t="str">
            <v>OR-14</v>
          </cell>
          <cell r="AD109">
            <v>42214</v>
          </cell>
          <cell r="AE109" t="str">
            <v>EQUIPOS</v>
          </cell>
        </row>
        <row r="110">
          <cell r="A110">
            <v>30120491</v>
          </cell>
          <cell r="B110" t="str">
            <v>ADQUISICION LUMINARIAS PUBLICAS I ETAPA</v>
          </cell>
          <cell r="C110" t="str">
            <v>CONVENIO EN FIRMA</v>
          </cell>
          <cell r="D110" t="str">
            <v>LO BARNECHEA</v>
          </cell>
          <cell r="E110" t="str">
            <v>CBA</v>
          </cell>
          <cell r="F110">
            <v>29</v>
          </cell>
          <cell r="G110" t="str">
            <v>05</v>
          </cell>
          <cell r="I110">
            <v>1808172000</v>
          </cell>
          <cell r="J110">
            <v>0</v>
          </cell>
          <cell r="K110">
            <v>1808172000</v>
          </cell>
          <cell r="M110">
            <v>0</v>
          </cell>
          <cell r="N110">
            <v>1808172000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INFRAESTRUCTURA, TRANSPORTE Y AGUAS LLUVIAS</v>
          </cell>
          <cell r="AC110" t="str">
            <v>OR-14</v>
          </cell>
          <cell r="AD110">
            <v>42214</v>
          </cell>
          <cell r="AE110" t="str">
            <v>EQUIPOS</v>
          </cell>
        </row>
        <row r="111">
          <cell r="A111">
            <v>30134760</v>
          </cell>
          <cell r="B111" t="str">
            <v>ADQUISICION MAQUINAS EJERCICIOS, JUEGOS Y MOBILIARIO, CONCHALI</v>
          </cell>
          <cell r="C111" t="str">
            <v>TERMINADO</v>
          </cell>
          <cell r="D111" t="str">
            <v>CONCHALI</v>
          </cell>
          <cell r="E111" t="str">
            <v>KTA</v>
          </cell>
          <cell r="F111">
            <v>29</v>
          </cell>
          <cell r="G111" t="str">
            <v>04</v>
          </cell>
          <cell r="H111" t="str">
            <v>-</v>
          </cell>
          <cell r="I111">
            <v>104326000</v>
          </cell>
          <cell r="J111">
            <v>113356102</v>
          </cell>
          <cell r="K111">
            <v>113356102</v>
          </cell>
          <cell r="L111">
            <v>0</v>
          </cell>
          <cell r="M111">
            <v>113356102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1</v>
          </cell>
          <cell r="AB111" t="str">
            <v>DEPORTES</v>
          </cell>
          <cell r="AC111" t="str">
            <v>EX-03</v>
          </cell>
          <cell r="AD111">
            <v>41605</v>
          </cell>
          <cell r="AE111" t="str">
            <v> </v>
          </cell>
        </row>
        <row r="112">
          <cell r="A112">
            <v>30107315</v>
          </cell>
          <cell r="B112" t="str">
            <v>ADQUISICION VEHICULOS OPERATIVOS</v>
          </cell>
          <cell r="C112" t="str">
            <v>TERMINADO</v>
          </cell>
          <cell r="D112" t="str">
            <v>EL BOSQUE</v>
          </cell>
          <cell r="E112" t="str">
            <v>MMB</v>
          </cell>
          <cell r="F112">
            <v>29</v>
          </cell>
          <cell r="G112" t="str">
            <v>05</v>
          </cell>
          <cell r="H112" t="str">
            <v>-</v>
          </cell>
          <cell r="I112">
            <v>238125000</v>
          </cell>
          <cell r="J112">
            <v>0</v>
          </cell>
          <cell r="K112">
            <v>238125000</v>
          </cell>
          <cell r="L112">
            <v>13604318</v>
          </cell>
          <cell r="M112">
            <v>238125000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</v>
          </cell>
          <cell r="AA112">
            <v>1</v>
          </cell>
          <cell r="AB112" t="str">
            <v>COORDINACION Y RELACIONES INSTITUCIONALES</v>
          </cell>
          <cell r="AC112" t="str">
            <v>OR-06</v>
          </cell>
          <cell r="AD112">
            <v>40996</v>
          </cell>
          <cell r="AE112" t="str">
            <v> </v>
          </cell>
        </row>
        <row r="113">
          <cell r="A113">
            <v>30119627</v>
          </cell>
          <cell r="B113" t="str">
            <v>ADQUISICION MOBILIARIO, EQUIPAMIENTO RECREATIVO COLEGIOS SAN JAOQUIN</v>
          </cell>
          <cell r="C113" t="str">
            <v>POR LICITAR</v>
          </cell>
          <cell r="D113" t="str">
            <v>SAN JOAQUIN</v>
          </cell>
          <cell r="E113" t="str">
            <v>MMB</v>
          </cell>
          <cell r="F113">
            <v>29</v>
          </cell>
          <cell r="G113" t="str">
            <v>04</v>
          </cell>
          <cell r="H113" t="str">
            <v> </v>
          </cell>
          <cell r="I113">
            <v>333077000</v>
          </cell>
          <cell r="K113">
            <v>333077000</v>
          </cell>
          <cell r="M113">
            <v>0</v>
          </cell>
          <cell r="N113">
            <v>333077000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246476980</v>
          </cell>
          <cell r="V113">
            <v>0</v>
          </cell>
          <cell r="W113">
            <v>0</v>
          </cell>
          <cell r="X113">
            <v>246476980</v>
          </cell>
          <cell r="Y113">
            <v>86600020</v>
          </cell>
          <cell r="AB113" t="str">
            <v>EDUCACIÓN</v>
          </cell>
          <cell r="AC113" t="str">
            <v>EX 04</v>
          </cell>
          <cell r="AD113">
            <v>42002</v>
          </cell>
        </row>
        <row r="114">
          <cell r="A114">
            <v>30123218</v>
          </cell>
          <cell r="B114" t="str">
            <v>ADQUISICION DE CONTENEDORES PARA LA COMUNA DE SANTIAGO</v>
          </cell>
          <cell r="C114" t="str">
            <v>TERMINADO</v>
          </cell>
          <cell r="D114" t="str">
            <v>SANTIAGO</v>
          </cell>
          <cell r="E114" t="str">
            <v>MMB</v>
          </cell>
          <cell r="F114">
            <v>29</v>
          </cell>
          <cell r="G114" t="str">
            <v>04</v>
          </cell>
          <cell r="H114" t="str">
            <v> </v>
          </cell>
          <cell r="I114">
            <v>420818000</v>
          </cell>
          <cell r="J114">
            <v>420818000</v>
          </cell>
          <cell r="K114">
            <v>420818000</v>
          </cell>
          <cell r="M114">
            <v>0</v>
          </cell>
          <cell r="N114">
            <v>420818000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420818000</v>
          </cell>
          <cell r="Z114">
            <v>0</v>
          </cell>
          <cell r="AA114">
            <v>0</v>
          </cell>
          <cell r="AB114" t="str">
            <v>SALUD Y MEDIO AMBIENTE</v>
          </cell>
          <cell r="AC114">
            <v>5</v>
          </cell>
          <cell r="AD114">
            <v>42074</v>
          </cell>
        </row>
        <row r="115">
          <cell r="A115">
            <v>30126711</v>
          </cell>
          <cell r="B115" t="str">
            <v>ADQUISICIÓN DE UNA RETROEXCAVADORA, COMUNA DE ISLA DE MAIPO</v>
          </cell>
          <cell r="C115" t="str">
            <v>POR LICITAR</v>
          </cell>
          <cell r="D115" t="str">
            <v>ISLA DE MAIPO</v>
          </cell>
          <cell r="E115" t="str">
            <v>MMB</v>
          </cell>
          <cell r="F115">
            <v>29</v>
          </cell>
          <cell r="G115" t="str">
            <v>03</v>
          </cell>
          <cell r="H115" t="str">
            <v>-</v>
          </cell>
          <cell r="I115">
            <v>41127000</v>
          </cell>
          <cell r="J115">
            <v>0</v>
          </cell>
          <cell r="K115">
            <v>41127000</v>
          </cell>
          <cell r="L115">
            <v>0</v>
          </cell>
          <cell r="M115">
            <v>0</v>
          </cell>
          <cell r="N115">
            <v>41127000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41127000</v>
          </cell>
          <cell r="V115">
            <v>0</v>
          </cell>
          <cell r="W115">
            <v>0</v>
          </cell>
          <cell r="X115">
            <v>41127000</v>
          </cell>
          <cell r="Y115">
            <v>0</v>
          </cell>
          <cell r="Z115">
            <v>0</v>
          </cell>
          <cell r="AA115">
            <v>0</v>
          </cell>
          <cell r="AB115" t="str">
            <v>RURAL</v>
          </cell>
          <cell r="AC115" t="str">
            <v>OR-17</v>
          </cell>
          <cell r="AD115">
            <v>41157</v>
          </cell>
          <cell r="AE115" t="str">
            <v> </v>
          </cell>
        </row>
        <row r="116">
          <cell r="A116">
            <v>30126724</v>
          </cell>
          <cell r="B116" t="str">
            <v>ADQUISICIÓN CAMIONES PARA FUNCIONES OPERACIONALES, COMUNA DE ISLA DE MAIPO</v>
          </cell>
          <cell r="C116" t="str">
            <v>TERMINADO</v>
          </cell>
          <cell r="D116" t="str">
            <v>ISLA DE MAIPO</v>
          </cell>
          <cell r="E116" t="str">
            <v>MMB</v>
          </cell>
          <cell r="F116">
            <v>29</v>
          </cell>
          <cell r="G116" t="str">
            <v>03</v>
          </cell>
          <cell r="H116" t="str">
            <v>-</v>
          </cell>
          <cell r="I116">
            <v>108266000</v>
          </cell>
          <cell r="J116">
            <v>0</v>
          </cell>
          <cell r="K116">
            <v>108266000</v>
          </cell>
          <cell r="L116">
            <v>0</v>
          </cell>
          <cell r="M116">
            <v>108266000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1</v>
          </cell>
          <cell r="AB116" t="str">
            <v>RURAL</v>
          </cell>
          <cell r="AC116" t="str">
            <v>OR-17</v>
          </cell>
          <cell r="AD116">
            <v>41157</v>
          </cell>
          <cell r="AE116" t="str">
            <v> </v>
          </cell>
        </row>
        <row r="117">
          <cell r="A117">
            <v>30137011</v>
          </cell>
          <cell r="B117" t="str">
            <v>ADQUISICION EDIFICIO CONSISTORIAL DE CERRO NAVIA</v>
          </cell>
          <cell r="C117" t="str">
            <v>PENDIENTE PRESUPUESTO</v>
          </cell>
          <cell r="D117" t="str">
            <v>CERRO NAVIA</v>
          </cell>
          <cell r="E117" t="str">
            <v>MMB</v>
          </cell>
          <cell r="F117">
            <v>29</v>
          </cell>
          <cell r="G117" t="str">
            <v>02</v>
          </cell>
          <cell r="H117" t="str">
            <v>-</v>
          </cell>
          <cell r="I117">
            <v>1263689000</v>
          </cell>
          <cell r="J117">
            <v>0</v>
          </cell>
          <cell r="K117">
            <v>1263689000</v>
          </cell>
          <cell r="L117">
            <v>0</v>
          </cell>
          <cell r="M117">
            <v>0</v>
          </cell>
          <cell r="N117">
            <v>1263689000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1263689000</v>
          </cell>
          <cell r="Z117">
            <v>0</v>
          </cell>
          <cell r="AA117">
            <v>0</v>
          </cell>
          <cell r="AB117" t="str">
            <v>COORDINACION Y RELACIONES INSTITUCIONALES</v>
          </cell>
          <cell r="AC117" t="str">
            <v>EX-04</v>
          </cell>
          <cell r="AD117">
            <v>41634</v>
          </cell>
          <cell r="AE117" t="str">
            <v> </v>
          </cell>
        </row>
        <row r="118">
          <cell r="A118">
            <v>30160623</v>
          </cell>
          <cell r="B118" t="str">
            <v>ADQUISICION DOS BIBLIOBUSES COMUNA DE PUENTE ALTO</v>
          </cell>
          <cell r="C118" t="str">
            <v>LICITADO</v>
          </cell>
          <cell r="D118" t="str">
            <v>PUENTE ALTO</v>
          </cell>
          <cell r="E118" t="str">
            <v>MMB</v>
          </cell>
          <cell r="F118">
            <v>29</v>
          </cell>
          <cell r="G118" t="str">
            <v>03</v>
          </cell>
          <cell r="H118" t="str">
            <v>-</v>
          </cell>
          <cell r="I118">
            <v>165189000</v>
          </cell>
          <cell r="J118">
            <v>159698000</v>
          </cell>
          <cell r="K118">
            <v>159698000</v>
          </cell>
          <cell r="M118">
            <v>0</v>
          </cell>
          <cell r="N118">
            <v>159698000</v>
          </cell>
          <cell r="O118">
            <v>0</v>
          </cell>
          <cell r="P118">
            <v>0</v>
          </cell>
          <cell r="Q118">
            <v>0</v>
          </cell>
          <cell r="R118">
            <v>159698000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159698000</v>
          </cell>
          <cell r="Y118">
            <v>0</v>
          </cell>
          <cell r="AB118" t="str">
            <v>EDUCACIÓN</v>
          </cell>
          <cell r="AC118" t="str">
            <v>EX 04</v>
          </cell>
          <cell r="AD118">
            <v>42002</v>
          </cell>
        </row>
        <row r="119">
          <cell r="A119">
            <v>30187873</v>
          </cell>
          <cell r="B119" t="str">
            <v>ADQUISICION CARRO HAZMAT PARA 4° COMPAÑÍA DE BOMBEROS, ÑUÑOA</v>
          </cell>
          <cell r="C119" t="str">
            <v>ADJUDICADO</v>
          </cell>
          <cell r="D119" t="str">
            <v>ÑUÑOA</v>
          </cell>
          <cell r="E119" t="str">
            <v>MMB</v>
          </cell>
          <cell r="F119">
            <v>29</v>
          </cell>
          <cell r="G119" t="str">
            <v>03</v>
          </cell>
          <cell r="H119" t="str">
            <v> </v>
          </cell>
          <cell r="I119">
            <v>335283000</v>
          </cell>
          <cell r="J119">
            <v>335282500</v>
          </cell>
          <cell r="K119">
            <v>335282500</v>
          </cell>
          <cell r="M119">
            <v>0</v>
          </cell>
          <cell r="N119">
            <v>335282500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335282500</v>
          </cell>
          <cell r="Z119">
            <v>0</v>
          </cell>
          <cell r="AA119">
            <v>0</v>
          </cell>
          <cell r="AC119">
            <v>6</v>
          </cell>
          <cell r="AD119">
            <v>42088</v>
          </cell>
        </row>
        <row r="120">
          <cell r="A120">
            <v>30203822</v>
          </cell>
          <cell r="B120" t="str">
            <v>ADQUISICION DE EQUIPOS COMPUTACIONALES Y LICENTAS</v>
          </cell>
          <cell r="C120" t="str">
            <v>POR LICITAR</v>
          </cell>
          <cell r="D120" t="str">
            <v>MACUL</v>
          </cell>
          <cell r="E120" t="str">
            <v>MMB</v>
          </cell>
          <cell r="F120">
            <v>29</v>
          </cell>
          <cell r="G120" t="str">
            <v>06</v>
          </cell>
          <cell r="H120" t="str">
            <v> </v>
          </cell>
          <cell r="I120">
            <v>250900000</v>
          </cell>
          <cell r="K120">
            <v>250900000</v>
          </cell>
          <cell r="M120">
            <v>0</v>
          </cell>
          <cell r="N120">
            <v>250900000</v>
          </cell>
          <cell r="O120">
            <v>250900000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250900000</v>
          </cell>
          <cell r="Y120">
            <v>0</v>
          </cell>
          <cell r="Z120">
            <v>0</v>
          </cell>
          <cell r="AA120">
            <v>0</v>
          </cell>
          <cell r="AB120" t="str">
            <v> FOMENTO PRODUCTIVO, ASISTENCIA TECNICA Y DESARROLLO TECNOLOGICO</v>
          </cell>
          <cell r="AC120" t="str">
            <v>EX 04</v>
          </cell>
          <cell r="AD120">
            <v>42002</v>
          </cell>
        </row>
        <row r="121">
          <cell r="A121">
            <v>30233872</v>
          </cell>
          <cell r="B121" t="str">
            <v>ADQUISICION DE CAMION MULTIPROPOSITO COMUNA DE INDEPENDENCIA</v>
          </cell>
          <cell r="C121" t="str">
            <v>EN LICITACION</v>
          </cell>
          <cell r="D121" t="str">
            <v>INDEPENDENCIA</v>
          </cell>
          <cell r="E121" t="str">
            <v>MMB</v>
          </cell>
          <cell r="F121">
            <v>29</v>
          </cell>
          <cell r="G121" t="str">
            <v>03</v>
          </cell>
          <cell r="H121" t="str">
            <v>-</v>
          </cell>
          <cell r="I121">
            <v>370619000</v>
          </cell>
          <cell r="K121">
            <v>370619000</v>
          </cell>
          <cell r="M121">
            <v>0</v>
          </cell>
          <cell r="N121">
            <v>370619000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370619000</v>
          </cell>
          <cell r="V121">
            <v>0</v>
          </cell>
          <cell r="W121">
            <v>0</v>
          </cell>
          <cell r="X121">
            <v>370619000</v>
          </cell>
          <cell r="Y121">
            <v>0</v>
          </cell>
          <cell r="AB121" t="str">
            <v>INFRAESTRUCTURA, TRANSPORTES Y AGUAS LLUVIAS</v>
          </cell>
          <cell r="AC121" t="str">
            <v>EX 04</v>
          </cell>
          <cell r="AD121">
            <v>42002</v>
          </cell>
        </row>
        <row r="122">
          <cell r="A122">
            <v>30277922</v>
          </cell>
          <cell r="B122" t="str">
            <v>ADQUISICION CAMION LIMPIA FOSAS COMUNA DE ISLA DE MAIPO</v>
          </cell>
          <cell r="C122" t="str">
            <v>TERMINADO</v>
          </cell>
          <cell r="D122" t="str">
            <v>ISLA DE MAIPO</v>
          </cell>
          <cell r="E122" t="str">
            <v>MMB</v>
          </cell>
          <cell r="F122">
            <v>29</v>
          </cell>
          <cell r="G122" t="str">
            <v>03</v>
          </cell>
          <cell r="H122" t="str">
            <v>-</v>
          </cell>
          <cell r="I122">
            <v>60793000</v>
          </cell>
          <cell r="J122">
            <v>0</v>
          </cell>
          <cell r="K122">
            <v>60793000</v>
          </cell>
          <cell r="L122">
            <v>0</v>
          </cell>
          <cell r="M122">
            <v>60793530</v>
          </cell>
          <cell r="N122">
            <v>-530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1.0000087181089927</v>
          </cell>
          <cell r="AA122">
            <v>1.0000087181089927</v>
          </cell>
          <cell r="AB122" t="str">
            <v>RURAL</v>
          </cell>
          <cell r="AC122" t="str">
            <v>OR-15</v>
          </cell>
          <cell r="AD122">
            <v>41829</v>
          </cell>
        </row>
        <row r="123">
          <cell r="A123">
            <v>30301272</v>
          </cell>
          <cell r="B123" t="str">
            <v>ADQUISICION DE EQUIPOS, EQUIPAMIENTO Y VEHICULOS LSPAL</v>
          </cell>
          <cell r="C123" t="str">
            <v>POR LICITAR</v>
          </cell>
          <cell r="D123" t="str">
            <v>SEREMI DE SALUD</v>
          </cell>
          <cell r="E123" t="str">
            <v>MMB</v>
          </cell>
          <cell r="F123">
            <v>29</v>
          </cell>
          <cell r="G123" t="str">
            <v>03</v>
          </cell>
          <cell r="H123" t="str">
            <v> </v>
          </cell>
          <cell r="I123">
            <v>41651000</v>
          </cell>
          <cell r="K123">
            <v>41651000</v>
          </cell>
          <cell r="M123">
            <v>0</v>
          </cell>
          <cell r="N123">
            <v>41651000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30821740</v>
          </cell>
          <cell r="V123">
            <v>0</v>
          </cell>
          <cell r="W123">
            <v>0</v>
          </cell>
          <cell r="X123">
            <v>30821740</v>
          </cell>
          <cell r="Y123">
            <v>10829260</v>
          </cell>
          <cell r="Z123">
            <v>0</v>
          </cell>
          <cell r="AA123">
            <v>0</v>
          </cell>
          <cell r="AB123" t="str">
            <v>SALUD Y MEDIO AMBIENTE</v>
          </cell>
          <cell r="AC123" t="str">
            <v>OR 02</v>
          </cell>
          <cell r="AD123">
            <v>42011</v>
          </cell>
        </row>
        <row r="124">
          <cell r="A124">
            <v>30301272</v>
          </cell>
          <cell r="B124" t="str">
            <v>ADQUISICION DE EQUIPOS, EQUIPAMIENTO Y VEHICULOS LSPAL</v>
          </cell>
          <cell r="C124" t="str">
            <v>POR LICITAR</v>
          </cell>
          <cell r="D124" t="str">
            <v>SEREMI DE SALUD</v>
          </cell>
          <cell r="E124" t="str">
            <v>MMB</v>
          </cell>
          <cell r="F124">
            <v>29</v>
          </cell>
          <cell r="G124" t="str">
            <v>05</v>
          </cell>
          <cell r="H124" t="str">
            <v> </v>
          </cell>
          <cell r="I124">
            <v>5527000</v>
          </cell>
          <cell r="K124">
            <v>5527000</v>
          </cell>
          <cell r="M124">
            <v>0</v>
          </cell>
          <cell r="N124">
            <v>5527000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4089980</v>
          </cell>
          <cell r="V124">
            <v>0</v>
          </cell>
          <cell r="W124">
            <v>0</v>
          </cell>
          <cell r="X124">
            <v>4089980</v>
          </cell>
          <cell r="Y124">
            <v>1437020</v>
          </cell>
          <cell r="Z124">
            <v>0</v>
          </cell>
          <cell r="AA124">
            <v>0</v>
          </cell>
          <cell r="AB124" t="str">
            <v>SALUD Y MEDIO AMBIENTE</v>
          </cell>
          <cell r="AC124" t="str">
            <v>OR 02</v>
          </cell>
          <cell r="AD124">
            <v>42011</v>
          </cell>
        </row>
        <row r="125">
          <cell r="A125">
            <v>30301272</v>
          </cell>
          <cell r="B125" t="str">
            <v>ADQUISICION DE EQUIPOS, EQUIPAMIENTO Y VEHICULOS LSPAL</v>
          </cell>
          <cell r="C125" t="str">
            <v>POR LICITAR</v>
          </cell>
          <cell r="D125" t="str">
            <v>SEREMI DE SALUD</v>
          </cell>
          <cell r="E125" t="str">
            <v>MMB</v>
          </cell>
          <cell r="F125">
            <v>29</v>
          </cell>
          <cell r="G125" t="str">
            <v>06</v>
          </cell>
          <cell r="H125" t="str">
            <v> </v>
          </cell>
          <cell r="I125">
            <v>384806000</v>
          </cell>
          <cell r="K125">
            <v>384806000</v>
          </cell>
          <cell r="M125">
            <v>0</v>
          </cell>
          <cell r="N125">
            <v>384806000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384806000</v>
          </cell>
          <cell r="Z125">
            <v>0</v>
          </cell>
          <cell r="AA125">
            <v>0</v>
          </cell>
          <cell r="AB125" t="str">
            <v>SALUD Y MEDIO AMBIENTE</v>
          </cell>
          <cell r="AC125" t="str">
            <v>OR 02</v>
          </cell>
          <cell r="AD125">
            <v>42011</v>
          </cell>
        </row>
        <row r="126">
          <cell r="A126">
            <v>30356126</v>
          </cell>
          <cell r="B126" t="str">
            <v>ADQUISICION DE EQUIPOS Y EQUIPAMIENTO SENDA MULTIPROPOSITO</v>
          </cell>
          <cell r="C126" t="str">
            <v>ADJUDICADO</v>
          </cell>
          <cell r="D126" t="str">
            <v>COLINA</v>
          </cell>
          <cell r="E126" t="str">
            <v>MMB</v>
          </cell>
          <cell r="F126">
            <v>29</v>
          </cell>
          <cell r="G126" t="str">
            <v>04</v>
          </cell>
          <cell r="H126" t="str">
            <v>-</v>
          </cell>
          <cell r="I126">
            <v>160267000</v>
          </cell>
          <cell r="J126">
            <v>156770719</v>
          </cell>
          <cell r="K126">
            <v>156770719</v>
          </cell>
          <cell r="M126">
            <v>0</v>
          </cell>
          <cell r="N126">
            <v>156770719</v>
          </cell>
          <cell r="O126">
            <v>54400000</v>
          </cell>
          <cell r="P126">
            <v>0</v>
          </cell>
          <cell r="Q126">
            <v>0</v>
          </cell>
          <cell r="R126">
            <v>62608260</v>
          </cell>
          <cell r="S126">
            <v>0</v>
          </cell>
          <cell r="T126">
            <v>0</v>
          </cell>
          <cell r="U126">
            <v>39762459</v>
          </cell>
          <cell r="V126">
            <v>0</v>
          </cell>
          <cell r="W126">
            <v>0</v>
          </cell>
          <cell r="X126">
            <v>156770719</v>
          </cell>
          <cell r="Y126">
            <v>0</v>
          </cell>
          <cell r="Z126">
            <v>0</v>
          </cell>
          <cell r="AA126">
            <v>0</v>
          </cell>
          <cell r="AB126" t="str">
            <v>RURAL</v>
          </cell>
          <cell r="AC126" t="str">
            <v>EX 04</v>
          </cell>
          <cell r="AD126">
            <v>42002</v>
          </cell>
        </row>
        <row r="127">
          <cell r="A127">
            <v>30357942</v>
          </cell>
          <cell r="B127" t="str">
            <v>ADQUISICION DE EQUIPAMIENTO PARA RESIDUOS, COMUNA DE SAN MIGUEL</v>
          </cell>
          <cell r="C127" t="str">
            <v>ADJUDICADO</v>
          </cell>
          <cell r="D127" t="str">
            <v>SAN MIGUEL</v>
          </cell>
          <cell r="E127" t="str">
            <v>MMB</v>
          </cell>
          <cell r="F127">
            <v>29</v>
          </cell>
          <cell r="G127" t="str">
            <v>04</v>
          </cell>
          <cell r="H127" t="str">
            <v> </v>
          </cell>
          <cell r="I127">
            <v>559990000</v>
          </cell>
          <cell r="J127">
            <v>372529690.4</v>
          </cell>
          <cell r="K127">
            <v>372529690.4</v>
          </cell>
          <cell r="M127">
            <v>0</v>
          </cell>
          <cell r="N127">
            <v>372529690.4</v>
          </cell>
          <cell r="O127">
            <v>186264845</v>
          </cell>
          <cell r="P127">
            <v>0</v>
          </cell>
          <cell r="Q127">
            <v>0</v>
          </cell>
          <cell r="R127">
            <v>186264845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372529690</v>
          </cell>
          <cell r="Y127">
            <v>0.3999999761581421</v>
          </cell>
          <cell r="Z127">
            <v>0</v>
          </cell>
          <cell r="AA127">
            <v>0</v>
          </cell>
          <cell r="AB127" t="str">
            <v>SALUD Y MEDIO AMBIENTE</v>
          </cell>
          <cell r="AC127">
            <v>5</v>
          </cell>
          <cell r="AD127">
            <v>42074</v>
          </cell>
        </row>
        <row r="128">
          <cell r="A128">
            <v>30341174</v>
          </cell>
          <cell r="B128" t="str">
            <v>ADQUISICION CAMIONETAS MUNICIPALES COMUNA DE LA GRANJA</v>
          </cell>
          <cell r="C128" t="str">
            <v>POR LICITAR</v>
          </cell>
          <cell r="D128" t="str">
            <v>LA GRANJA</v>
          </cell>
          <cell r="E128" t="str">
            <v>MMB</v>
          </cell>
          <cell r="F128">
            <v>29</v>
          </cell>
          <cell r="G128" t="str">
            <v>03</v>
          </cell>
          <cell r="I128">
            <v>89250000</v>
          </cell>
          <cell r="P128">
            <v>0</v>
          </cell>
          <cell r="S128">
            <v>0</v>
          </cell>
          <cell r="V128">
            <v>0</v>
          </cell>
          <cell r="X128">
            <v>0</v>
          </cell>
        </row>
        <row r="129">
          <cell r="A129">
            <v>30371675</v>
          </cell>
          <cell r="B129" t="str">
            <v>ADQUISICIÓN DE 6 VEHICULOS SEGURIDAD CIUDADANA COMUNA DE CONCHALI</v>
          </cell>
          <cell r="C129" t="str">
            <v>POR LICITAR</v>
          </cell>
          <cell r="D129" t="str">
            <v>CONCHALI</v>
          </cell>
          <cell r="E129" t="str">
            <v>MMB</v>
          </cell>
          <cell r="F129">
            <v>29</v>
          </cell>
          <cell r="G129" t="str">
            <v>03</v>
          </cell>
          <cell r="I129">
            <v>119447000</v>
          </cell>
          <cell r="P129">
            <v>0</v>
          </cell>
          <cell r="S129">
            <v>0</v>
          </cell>
          <cell r="V129">
            <v>0</v>
          </cell>
          <cell r="X129">
            <v>0</v>
          </cell>
        </row>
        <row r="130">
          <cell r="A130">
            <v>30183473</v>
          </cell>
          <cell r="B130" t="str">
            <v>ADQUISICIÓN SEIS VEHICULOS DE EMERGENCIA, COMUNA DE PUENTE ALTO</v>
          </cell>
          <cell r="C130" t="str">
            <v>POR LICITAR</v>
          </cell>
          <cell r="D130" t="str">
            <v>PUENTE ALTO</v>
          </cell>
          <cell r="E130" t="str">
            <v>MMB</v>
          </cell>
          <cell r="F130">
            <v>29</v>
          </cell>
          <cell r="G130" t="str">
            <v>03</v>
          </cell>
          <cell r="I130">
            <v>282740000</v>
          </cell>
          <cell r="P130">
            <v>0</v>
          </cell>
          <cell r="V130">
            <v>0</v>
          </cell>
          <cell r="X1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D5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1.28515625" style="31" customWidth="1"/>
    <col min="2" max="2" width="11.421875" style="31" customWidth="1"/>
    <col min="3" max="3" width="51.8515625" style="31" customWidth="1"/>
    <col min="4" max="4" width="25.8515625" style="31" customWidth="1"/>
    <col min="5" max="16384" width="11.421875" style="31" customWidth="1"/>
  </cols>
  <sheetData>
    <row r="1" ht="15.75" thickBot="1"/>
    <row r="2" spans="2:4" s="15" customFormat="1" ht="15.75" customHeight="1" thickBot="1">
      <c r="B2" s="16" t="s">
        <v>267</v>
      </c>
      <c r="C2" s="30"/>
      <c r="D2" s="25"/>
    </row>
    <row r="3" spans="2:4" s="1" customFormat="1" ht="11.25">
      <c r="B3" s="24" t="s">
        <v>3</v>
      </c>
      <c r="C3" s="24" t="s">
        <v>4</v>
      </c>
      <c r="D3" s="24" t="s">
        <v>5</v>
      </c>
    </row>
    <row r="4" spans="2:4" ht="15">
      <c r="B4" s="5"/>
      <c r="C4" s="32"/>
      <c r="D4" s="32"/>
    </row>
    <row r="5" s="1" customFormat="1" ht="18" customHeight="1">
      <c r="C5" s="4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O9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2.8515625" style="31" customWidth="1"/>
    <col min="2" max="2" width="8.140625" style="31" customWidth="1"/>
    <col min="3" max="3" width="18.00390625" style="31" customWidth="1"/>
    <col min="4" max="4" width="40.57421875" style="31" bestFit="1" customWidth="1"/>
    <col min="5" max="5" width="13.28125" style="31" customWidth="1"/>
    <col min="6" max="6" width="14.8515625" style="31" customWidth="1"/>
    <col min="7" max="7" width="15.7109375" style="31" bestFit="1" customWidth="1"/>
    <col min="8" max="16384" width="11.421875" style="31" customWidth="1"/>
  </cols>
  <sheetData>
    <row r="1" ht="15.75" thickBot="1">
      <c r="C1" s="102" t="s">
        <v>562</v>
      </c>
    </row>
    <row r="2" spans="2:15" s="15" customFormat="1" ht="15.75" customHeight="1" thickBot="1">
      <c r="B2" s="16" t="s">
        <v>268</v>
      </c>
      <c r="C2" s="27"/>
      <c r="D2" s="28"/>
      <c r="E2" s="28"/>
      <c r="F2" s="28"/>
      <c r="G2" s="29"/>
      <c r="H2" s="31"/>
      <c r="I2" s="31"/>
      <c r="J2" s="31"/>
      <c r="K2" s="31"/>
      <c r="L2" s="31"/>
      <c r="M2" s="31"/>
      <c r="N2" s="31"/>
      <c r="O2" s="31"/>
    </row>
    <row r="3" spans="2:15" s="1" customFormat="1" ht="23.25" customHeight="1">
      <c r="B3" s="3" t="s">
        <v>1</v>
      </c>
      <c r="C3" s="3" t="s">
        <v>224</v>
      </c>
      <c r="D3" s="26" t="s">
        <v>206</v>
      </c>
      <c r="E3" s="26" t="s">
        <v>563</v>
      </c>
      <c r="F3" s="26" t="s">
        <v>564</v>
      </c>
      <c r="G3" s="26" t="s">
        <v>565</v>
      </c>
      <c r="H3" s="31"/>
      <c r="I3" s="31"/>
      <c r="J3" s="31"/>
      <c r="K3" s="31"/>
      <c r="L3" s="31"/>
      <c r="M3" s="31"/>
      <c r="N3" s="31"/>
      <c r="O3" s="31"/>
    </row>
    <row r="4" spans="2:7" ht="34.5">
      <c r="B4" s="41" t="s">
        <v>183</v>
      </c>
      <c r="C4" s="33" t="s">
        <v>221</v>
      </c>
      <c r="D4" s="33" t="s">
        <v>218</v>
      </c>
      <c r="E4" s="96">
        <v>1689954</v>
      </c>
      <c r="F4" s="96">
        <v>0</v>
      </c>
      <c r="G4" s="96">
        <f>SUM(E4:F4)</f>
        <v>1689954</v>
      </c>
    </row>
    <row r="5" spans="2:7" ht="23.25">
      <c r="B5" s="41" t="s">
        <v>183</v>
      </c>
      <c r="C5" s="43" t="s">
        <v>222</v>
      </c>
      <c r="D5" s="33" t="s">
        <v>219</v>
      </c>
      <c r="E5" s="96">
        <v>5000</v>
      </c>
      <c r="F5" s="96">
        <v>105000</v>
      </c>
      <c r="G5" s="96">
        <f>SUM(E5:F5)</f>
        <v>110000</v>
      </c>
    </row>
    <row r="6" spans="2:7" ht="24" thickBot="1">
      <c r="B6" s="41" t="s">
        <v>183</v>
      </c>
      <c r="C6" s="44" t="s">
        <v>223</v>
      </c>
      <c r="D6" s="45" t="s">
        <v>220</v>
      </c>
      <c r="E6" s="96">
        <v>365063</v>
      </c>
      <c r="F6" s="96">
        <v>711099</v>
      </c>
      <c r="G6" s="96">
        <f>SUM(E6:F6)</f>
        <v>1076162</v>
      </c>
    </row>
    <row r="7" spans="2:7" ht="15.75" thickBot="1">
      <c r="B7" s="36"/>
      <c r="C7" s="37" t="s">
        <v>225</v>
      </c>
      <c r="D7" s="37"/>
      <c r="E7" s="103">
        <f>SUM(E4:E6)</f>
        <v>2060017</v>
      </c>
      <c r="F7" s="103">
        <f>SUM(F4:F6)</f>
        <v>816099</v>
      </c>
      <c r="G7" s="103">
        <f>SUM(G4:G6)</f>
        <v>2876116</v>
      </c>
    </row>
    <row r="8" spans="2:7" ht="15">
      <c r="B8" s="39"/>
      <c r="C8" s="39"/>
      <c r="D8" s="39"/>
      <c r="E8" s="39"/>
      <c r="F8" s="39"/>
      <c r="G8" s="40"/>
    </row>
    <row r="9" spans="2:7" ht="15">
      <c r="B9" s="39"/>
      <c r="C9" s="39"/>
      <c r="D9" s="39"/>
      <c r="E9" s="39"/>
      <c r="F9" s="39"/>
      <c r="G9" s="40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19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6.28125" style="31" customWidth="1"/>
    <col min="2" max="2" width="8.8515625" style="31" customWidth="1"/>
    <col min="3" max="3" width="10.28125" style="31" customWidth="1"/>
    <col min="4" max="4" width="21.140625" style="31" customWidth="1"/>
    <col min="5" max="5" width="60.140625" style="31" bestFit="1" customWidth="1"/>
    <col min="6" max="8" width="13.00390625" style="31" customWidth="1"/>
    <col min="9" max="16384" width="11.421875" style="31" customWidth="1"/>
  </cols>
  <sheetData>
    <row r="1" ht="15.75" thickBot="1">
      <c r="D1" s="102" t="s">
        <v>562</v>
      </c>
    </row>
    <row r="2" spans="2:8" ht="15.75" thickBot="1">
      <c r="B2" s="16" t="s">
        <v>269</v>
      </c>
      <c r="C2" s="49"/>
      <c r="D2" s="27"/>
      <c r="E2" s="28"/>
      <c r="F2" s="28"/>
      <c r="G2" s="28"/>
      <c r="H2" s="29"/>
    </row>
    <row r="3" spans="2:8" ht="22.5">
      <c r="B3" s="3" t="s">
        <v>1</v>
      </c>
      <c r="C3" s="7" t="s">
        <v>0</v>
      </c>
      <c r="D3" s="3" t="s">
        <v>224</v>
      </c>
      <c r="E3" s="26" t="s">
        <v>206</v>
      </c>
      <c r="F3" s="26" t="s">
        <v>563</v>
      </c>
      <c r="G3" s="26" t="s">
        <v>564</v>
      </c>
      <c r="H3" s="26" t="s">
        <v>565</v>
      </c>
    </row>
    <row r="4" spans="2:8" ht="15">
      <c r="B4" s="42" t="s">
        <v>183</v>
      </c>
      <c r="C4" s="50">
        <v>30362872</v>
      </c>
      <c r="D4" s="34" t="s">
        <v>205</v>
      </c>
      <c r="E4" s="33" t="s">
        <v>243</v>
      </c>
      <c r="F4" s="96">
        <v>0</v>
      </c>
      <c r="G4" s="96">
        <v>0</v>
      </c>
      <c r="H4" s="90">
        <f>SUM(F4:G4)</f>
        <v>0</v>
      </c>
    </row>
    <row r="5" spans="2:8" ht="15">
      <c r="B5" s="42" t="s">
        <v>183</v>
      </c>
      <c r="C5" s="50">
        <v>30365526</v>
      </c>
      <c r="D5" s="34" t="s">
        <v>235</v>
      </c>
      <c r="E5" s="33" t="s">
        <v>240</v>
      </c>
      <c r="F5" s="96">
        <v>63525</v>
      </c>
      <c r="G5" s="96">
        <v>0</v>
      </c>
      <c r="H5" s="90">
        <f>SUM(F5:G5)</f>
        <v>63525</v>
      </c>
    </row>
    <row r="6" spans="2:8" ht="15">
      <c r="B6" s="42" t="s">
        <v>183</v>
      </c>
      <c r="C6" s="50">
        <v>30365528</v>
      </c>
      <c r="D6" s="34" t="s">
        <v>235</v>
      </c>
      <c r="E6" s="33" t="s">
        <v>241</v>
      </c>
      <c r="F6" s="96">
        <v>55388</v>
      </c>
      <c r="G6" s="96">
        <v>160690</v>
      </c>
      <c r="H6" s="90">
        <f aca="true" t="shared" si="0" ref="H6:H18">SUM(F6:G6)</f>
        <v>216078</v>
      </c>
    </row>
    <row r="7" spans="2:8" ht="15">
      <c r="B7" s="42" t="s">
        <v>183</v>
      </c>
      <c r="C7" s="50">
        <v>30365725</v>
      </c>
      <c r="D7" s="34" t="s">
        <v>235</v>
      </c>
      <c r="E7" s="33" t="s">
        <v>242</v>
      </c>
      <c r="F7" s="96">
        <v>113601</v>
      </c>
      <c r="G7" s="96">
        <v>0</v>
      </c>
      <c r="H7" s="90">
        <f t="shared" si="0"/>
        <v>113601</v>
      </c>
    </row>
    <row r="8" spans="2:8" ht="22.5">
      <c r="B8" s="42" t="s">
        <v>183</v>
      </c>
      <c r="C8" s="50">
        <v>30449275</v>
      </c>
      <c r="D8" s="34" t="s">
        <v>237</v>
      </c>
      <c r="E8" s="35" t="s">
        <v>245</v>
      </c>
      <c r="F8" s="96">
        <v>32770</v>
      </c>
      <c r="G8" s="96">
        <v>0</v>
      </c>
      <c r="H8" s="90">
        <f t="shared" si="0"/>
        <v>32770</v>
      </c>
    </row>
    <row r="9" spans="2:8" ht="22.5">
      <c r="B9" s="42" t="s">
        <v>183</v>
      </c>
      <c r="C9" s="50">
        <v>30449276</v>
      </c>
      <c r="D9" s="34" t="s">
        <v>236</v>
      </c>
      <c r="E9" s="35" t="s">
        <v>247</v>
      </c>
      <c r="F9" s="96">
        <v>27344</v>
      </c>
      <c r="G9" s="96">
        <v>0</v>
      </c>
      <c r="H9" s="90">
        <f t="shared" si="0"/>
        <v>27344</v>
      </c>
    </row>
    <row r="10" spans="2:8" ht="15">
      <c r="B10" s="42" t="s">
        <v>183</v>
      </c>
      <c r="C10" s="50">
        <v>30449277</v>
      </c>
      <c r="D10" s="34" t="s">
        <v>232</v>
      </c>
      <c r="E10" s="33" t="s">
        <v>228</v>
      </c>
      <c r="F10" s="96">
        <v>39692</v>
      </c>
      <c r="G10" s="96">
        <v>0</v>
      </c>
      <c r="H10" s="90">
        <f t="shared" si="0"/>
        <v>39692</v>
      </c>
    </row>
    <row r="11" spans="2:8" ht="23.25">
      <c r="B11" s="42" t="s">
        <v>183</v>
      </c>
      <c r="C11" s="50">
        <v>30449382</v>
      </c>
      <c r="D11" s="34" t="s">
        <v>233</v>
      </c>
      <c r="E11" s="33" t="s">
        <v>229</v>
      </c>
      <c r="F11" s="96">
        <v>39900</v>
      </c>
      <c r="G11" s="96">
        <v>35000</v>
      </c>
      <c r="H11" s="90">
        <f t="shared" si="0"/>
        <v>74900</v>
      </c>
    </row>
    <row r="12" spans="2:8" ht="23.25">
      <c r="B12" s="42" t="s">
        <v>183</v>
      </c>
      <c r="C12" s="50">
        <v>30449383</v>
      </c>
      <c r="D12" s="34" t="s">
        <v>231</v>
      </c>
      <c r="E12" s="33" t="s">
        <v>227</v>
      </c>
      <c r="F12" s="96">
        <v>40000</v>
      </c>
      <c r="G12" s="96">
        <v>100000</v>
      </c>
      <c r="H12" s="90">
        <f t="shared" si="0"/>
        <v>140000</v>
      </c>
    </row>
    <row r="13" spans="2:8" ht="15">
      <c r="B13" s="42" t="s">
        <v>183</v>
      </c>
      <c r="C13" s="50">
        <v>30449384</v>
      </c>
      <c r="D13" s="34" t="s">
        <v>234</v>
      </c>
      <c r="E13" s="33" t="s">
        <v>230</v>
      </c>
      <c r="F13" s="96">
        <v>39099</v>
      </c>
      <c r="G13" s="96">
        <v>0</v>
      </c>
      <c r="H13" s="90">
        <f t="shared" si="0"/>
        <v>39099</v>
      </c>
    </row>
    <row r="14" spans="2:8" ht="33.75">
      <c r="B14" s="42" t="s">
        <v>183</v>
      </c>
      <c r="C14" s="50">
        <v>30449423</v>
      </c>
      <c r="D14" s="34" t="s">
        <v>239</v>
      </c>
      <c r="E14" s="35" t="s">
        <v>248</v>
      </c>
      <c r="F14" s="96">
        <v>39892</v>
      </c>
      <c r="G14" s="96">
        <v>45000</v>
      </c>
      <c r="H14" s="90">
        <f t="shared" si="0"/>
        <v>84892</v>
      </c>
    </row>
    <row r="15" spans="2:8" ht="33.75">
      <c r="B15" s="42" t="s">
        <v>183</v>
      </c>
      <c r="C15" s="50">
        <v>30449424</v>
      </c>
      <c r="D15" s="34" t="s">
        <v>237</v>
      </c>
      <c r="E15" s="35" t="s">
        <v>249</v>
      </c>
      <c r="F15" s="96">
        <v>39914</v>
      </c>
      <c r="G15" s="96">
        <v>0</v>
      </c>
      <c r="H15" s="90">
        <f t="shared" si="0"/>
        <v>39914</v>
      </c>
    </row>
    <row r="16" spans="2:8" ht="23.25">
      <c r="B16" s="42" t="s">
        <v>183</v>
      </c>
      <c r="C16" s="50">
        <v>30449426</v>
      </c>
      <c r="D16" s="33" t="s">
        <v>238</v>
      </c>
      <c r="E16" s="35" t="s">
        <v>246</v>
      </c>
      <c r="F16" s="96">
        <v>39638</v>
      </c>
      <c r="G16" s="96">
        <v>0</v>
      </c>
      <c r="H16" s="90">
        <f t="shared" si="0"/>
        <v>39638</v>
      </c>
    </row>
    <row r="17" spans="2:8" ht="15">
      <c r="B17" s="42" t="s">
        <v>183</v>
      </c>
      <c r="C17" s="50">
        <v>30449431</v>
      </c>
      <c r="D17" s="34" t="s">
        <v>236</v>
      </c>
      <c r="E17" s="35" t="s">
        <v>244</v>
      </c>
      <c r="F17" s="96">
        <v>40000</v>
      </c>
      <c r="G17" s="96">
        <v>0</v>
      </c>
      <c r="H17" s="90">
        <f t="shared" si="0"/>
        <v>40000</v>
      </c>
    </row>
    <row r="18" spans="2:8" ht="15.75" thickBot="1">
      <c r="B18" s="42" t="s">
        <v>183</v>
      </c>
      <c r="C18" s="50"/>
      <c r="D18" s="34"/>
      <c r="E18" s="33" t="s">
        <v>250</v>
      </c>
      <c r="F18" s="96">
        <v>0</v>
      </c>
      <c r="G18" s="96">
        <v>0</v>
      </c>
      <c r="H18" s="90">
        <f t="shared" si="0"/>
        <v>0</v>
      </c>
    </row>
    <row r="19" spans="2:8" ht="15.75" thickBot="1">
      <c r="B19" s="36"/>
      <c r="C19" s="37"/>
      <c r="D19" s="37" t="s">
        <v>225</v>
      </c>
      <c r="E19" s="37"/>
      <c r="F19" s="103">
        <f>SUM(F4:F18)</f>
        <v>610763</v>
      </c>
      <c r="G19" s="103">
        <f>SUM(G4:G18)</f>
        <v>340690</v>
      </c>
      <c r="H19" s="104">
        <f>SUM(H4:H18)</f>
        <v>951453</v>
      </c>
    </row>
  </sheetData>
  <sheetProtection/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F7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5.57421875" style="31" customWidth="1"/>
    <col min="2" max="2" width="8.8515625" style="31" customWidth="1"/>
    <col min="3" max="4" width="9.8515625" style="31" customWidth="1"/>
    <col min="5" max="5" width="49.28125" style="31" bestFit="1" customWidth="1"/>
    <col min="6" max="6" width="13.140625" style="31" customWidth="1"/>
    <col min="7" max="7" width="10.28125" style="31" customWidth="1"/>
    <col min="8" max="8" width="9.8515625" style="31" customWidth="1"/>
    <col min="9" max="16384" width="11.421875" style="31" customWidth="1"/>
  </cols>
  <sheetData>
    <row r="1" ht="15.75" thickBot="1"/>
    <row r="2" spans="2:6" ht="15.75" thickBot="1">
      <c r="B2" s="16" t="s">
        <v>270</v>
      </c>
      <c r="C2" s="27"/>
      <c r="D2" s="28"/>
      <c r="E2" s="28"/>
      <c r="F2" s="29"/>
    </row>
    <row r="3" spans="2:6" ht="45">
      <c r="B3" s="3" t="s">
        <v>1</v>
      </c>
      <c r="C3" s="7" t="s">
        <v>0</v>
      </c>
      <c r="D3" s="3" t="s">
        <v>224</v>
      </c>
      <c r="E3" s="26" t="s">
        <v>206</v>
      </c>
      <c r="F3" s="26" t="s">
        <v>210</v>
      </c>
    </row>
    <row r="4" spans="2:6" ht="15.75" thickBot="1">
      <c r="B4" s="47"/>
      <c r="C4" s="48"/>
      <c r="D4" s="50"/>
      <c r="E4" s="33"/>
      <c r="F4" s="46"/>
    </row>
    <row r="5" spans="2:6" ht="15.75" thickBot="1">
      <c r="B5" s="36"/>
      <c r="C5" s="37" t="s">
        <v>225</v>
      </c>
      <c r="D5" s="37"/>
      <c r="E5" s="37"/>
      <c r="F5" s="38">
        <f>SUM(F4:F4)</f>
        <v>0</v>
      </c>
    </row>
    <row r="7" ht="15">
      <c r="B7" s="66" t="s">
        <v>226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E5"/>
  <sheetViews>
    <sheetView zoomScalePageLayoutView="0" workbookViewId="0" topLeftCell="A1">
      <selection activeCell="E27" sqref="E27"/>
    </sheetView>
  </sheetViews>
  <sheetFormatPr defaultColWidth="11.421875" defaultRowHeight="15"/>
  <cols>
    <col min="1" max="1" width="3.8515625" style="31" customWidth="1"/>
    <col min="2" max="2" width="9.8515625" style="31" customWidth="1"/>
    <col min="3" max="3" width="33.7109375" style="31" customWidth="1"/>
    <col min="4" max="4" width="49.57421875" style="31" customWidth="1"/>
    <col min="5" max="5" width="12.8515625" style="31" customWidth="1"/>
    <col min="6" max="16384" width="11.421875" style="31" customWidth="1"/>
  </cols>
  <sheetData>
    <row r="1" ht="15.75" thickBot="1"/>
    <row r="2" spans="2:5" s="15" customFormat="1" ht="20.25" customHeight="1" thickBot="1">
      <c r="B2" s="16" t="s">
        <v>271</v>
      </c>
      <c r="C2" s="30"/>
      <c r="D2" s="17"/>
      <c r="E2" s="17"/>
    </row>
    <row r="3" spans="2:5" s="6" customFormat="1" ht="33.75">
      <c r="B3" s="9" t="s">
        <v>3</v>
      </c>
      <c r="C3" s="9" t="s">
        <v>4</v>
      </c>
      <c r="D3" s="9" t="s">
        <v>206</v>
      </c>
      <c r="E3" s="10" t="s">
        <v>144</v>
      </c>
    </row>
    <row r="4" spans="2:5" ht="15">
      <c r="B4" s="5"/>
      <c r="C4" s="32"/>
      <c r="D4" s="32"/>
      <c r="E4" s="32"/>
    </row>
    <row r="5" s="1" customFormat="1" ht="18" customHeight="1">
      <c r="C5" s="4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P461"/>
  <sheetViews>
    <sheetView tabSelected="1" zoomScale="90" zoomScaleNormal="90" zoomScalePageLayoutView="0" workbookViewId="0" topLeftCell="D1">
      <pane ySplit="4" topLeftCell="A431" activePane="bottomLeft" state="frozen"/>
      <selection pane="topLeft" activeCell="D1" sqref="D1"/>
      <selection pane="bottomLeft" activeCell="H15" sqref="H15"/>
    </sheetView>
  </sheetViews>
  <sheetFormatPr defaultColWidth="10.57421875" defaultRowHeight="15"/>
  <cols>
    <col min="1" max="1" width="4.140625" style="1" customWidth="1"/>
    <col min="2" max="2" width="12.00390625" style="1" bestFit="1" customWidth="1"/>
    <col min="3" max="3" width="10.57421875" style="8" customWidth="1"/>
    <col min="4" max="4" width="4.7109375" style="1" bestFit="1" customWidth="1"/>
    <col min="5" max="5" width="4.28125" style="1" bestFit="1" customWidth="1"/>
    <col min="6" max="6" width="4.28125" style="1" customWidth="1"/>
    <col min="7" max="7" width="9.57421875" style="12" customWidth="1"/>
    <col min="8" max="8" width="55.8515625" style="1" customWidth="1"/>
    <col min="9" max="9" width="16.8515625" style="12" bestFit="1" customWidth="1"/>
    <col min="10" max="10" width="14.57421875" style="1" customWidth="1"/>
    <col min="11" max="11" width="21.57421875" style="1" bestFit="1" customWidth="1"/>
    <col min="12" max="12" width="16.00390625" style="1" customWidth="1"/>
    <col min="13" max="13" width="15.8515625" style="1" bestFit="1" customWidth="1"/>
    <col min="14" max="14" width="11.140625" style="1" customWidth="1"/>
    <col min="15" max="15" width="10.57421875" style="8" customWidth="1"/>
    <col min="16" max="16384" width="10.57421875" style="1" customWidth="1"/>
  </cols>
  <sheetData>
    <row r="2" spans="2:3" ht="15.75" thickBot="1">
      <c r="B2" s="114" t="s">
        <v>279</v>
      </c>
      <c r="C2" s="114"/>
    </row>
    <row r="3" spans="2:13" s="15" customFormat="1" ht="25.5" customHeight="1" thickBot="1">
      <c r="B3" s="16" t="s">
        <v>209</v>
      </c>
      <c r="C3" s="30"/>
      <c r="D3" s="17"/>
      <c r="E3" s="17"/>
      <c r="F3" s="18"/>
      <c r="G3" s="18"/>
      <c r="H3" s="18"/>
      <c r="I3" s="18"/>
      <c r="J3" s="18"/>
      <c r="K3" s="18"/>
      <c r="L3" s="18"/>
      <c r="M3" s="19"/>
    </row>
    <row r="4" spans="2:16" ht="23.25" customHeight="1" thickBot="1">
      <c r="B4" s="68" t="s">
        <v>207</v>
      </c>
      <c r="C4" s="13" t="s">
        <v>0</v>
      </c>
      <c r="D4" s="13" t="s">
        <v>214</v>
      </c>
      <c r="E4" s="69" t="s">
        <v>272</v>
      </c>
      <c r="F4" s="69" t="s">
        <v>275</v>
      </c>
      <c r="G4" s="70" t="s">
        <v>1</v>
      </c>
      <c r="H4" s="13" t="s">
        <v>208</v>
      </c>
      <c r="I4" s="71" t="s">
        <v>276</v>
      </c>
      <c r="J4" s="72" t="s">
        <v>277</v>
      </c>
      <c r="K4" s="72" t="s">
        <v>278</v>
      </c>
      <c r="L4" s="72" t="s">
        <v>566</v>
      </c>
      <c r="M4" s="14" t="s">
        <v>210</v>
      </c>
      <c r="O4" s="73" t="s">
        <v>280</v>
      </c>
      <c r="P4" s="74" t="s">
        <v>281</v>
      </c>
    </row>
    <row r="5" spans="2:16" ht="11.25" customHeight="1">
      <c r="B5" s="67" t="s">
        <v>282</v>
      </c>
      <c r="C5" s="67">
        <v>20144816</v>
      </c>
      <c r="D5" s="67">
        <v>31</v>
      </c>
      <c r="E5" s="67">
        <v>2</v>
      </c>
      <c r="F5" s="67"/>
      <c r="G5" s="75" t="s">
        <v>192</v>
      </c>
      <c r="H5" s="76" t="s">
        <v>283</v>
      </c>
      <c r="I5" s="77">
        <v>0</v>
      </c>
      <c r="J5" s="77">
        <v>0</v>
      </c>
      <c r="K5" s="77">
        <v>0</v>
      </c>
      <c r="L5" s="77">
        <v>0</v>
      </c>
      <c r="M5" s="78">
        <f aca="true" t="shared" si="0" ref="M5:M68">SUM(I5:L5)</f>
        <v>0</v>
      </c>
      <c r="O5" s="79">
        <v>1110</v>
      </c>
      <c r="P5" s="80" t="s">
        <v>284</v>
      </c>
    </row>
    <row r="6" spans="2:16" ht="11.25" customHeight="1">
      <c r="B6" s="2" t="s">
        <v>282</v>
      </c>
      <c r="C6" s="2">
        <v>20166745</v>
      </c>
      <c r="D6" s="2">
        <v>31</v>
      </c>
      <c r="E6" s="67">
        <v>2</v>
      </c>
      <c r="F6" s="2"/>
      <c r="G6" s="11" t="s">
        <v>8</v>
      </c>
      <c r="H6" s="80" t="s">
        <v>285</v>
      </c>
      <c r="I6" s="77">
        <v>0</v>
      </c>
      <c r="J6" s="77">
        <v>0</v>
      </c>
      <c r="K6" s="77">
        <v>0</v>
      </c>
      <c r="L6" s="77">
        <v>0</v>
      </c>
      <c r="M6" s="78">
        <f t="shared" si="0"/>
        <v>0</v>
      </c>
      <c r="O6" s="79">
        <v>1830</v>
      </c>
      <c r="P6" s="80" t="s">
        <v>284</v>
      </c>
    </row>
    <row r="7" spans="2:16" ht="11.25" customHeight="1">
      <c r="B7" s="2" t="s">
        <v>282</v>
      </c>
      <c r="C7" s="2">
        <v>30004393</v>
      </c>
      <c r="D7" s="2">
        <v>31</v>
      </c>
      <c r="E7" s="67">
        <v>2</v>
      </c>
      <c r="F7" s="2"/>
      <c r="G7" s="11" t="s">
        <v>146</v>
      </c>
      <c r="H7" s="80" t="s">
        <v>286</v>
      </c>
      <c r="I7" s="77">
        <v>0</v>
      </c>
      <c r="J7" s="77">
        <v>0</v>
      </c>
      <c r="K7" s="77">
        <v>0</v>
      </c>
      <c r="L7" s="77">
        <v>0</v>
      </c>
      <c r="M7" s="78">
        <f t="shared" si="0"/>
        <v>0</v>
      </c>
      <c r="O7" s="79">
        <v>480</v>
      </c>
      <c r="P7" s="80" t="s">
        <v>284</v>
      </c>
    </row>
    <row r="8" spans="2:16" ht="11.25" customHeight="1">
      <c r="B8" s="2" t="s">
        <v>282</v>
      </c>
      <c r="C8" s="2">
        <v>30006949</v>
      </c>
      <c r="D8" s="2">
        <v>31</v>
      </c>
      <c r="E8" s="67">
        <v>2</v>
      </c>
      <c r="F8" s="2"/>
      <c r="G8" s="11" t="s">
        <v>193</v>
      </c>
      <c r="H8" s="80" t="s">
        <v>287</v>
      </c>
      <c r="I8" s="77">
        <v>0</v>
      </c>
      <c r="J8" s="77">
        <v>0</v>
      </c>
      <c r="K8" s="77">
        <v>0</v>
      </c>
      <c r="L8" s="77">
        <v>0</v>
      </c>
      <c r="M8" s="78">
        <f t="shared" si="0"/>
        <v>0</v>
      </c>
      <c r="O8" s="79">
        <v>480</v>
      </c>
      <c r="P8" s="80" t="s">
        <v>284</v>
      </c>
    </row>
    <row r="9" spans="2:16" ht="11.25" customHeight="1">
      <c r="B9" s="2" t="s">
        <v>282</v>
      </c>
      <c r="C9" s="2">
        <v>30028729</v>
      </c>
      <c r="D9" s="2">
        <v>31</v>
      </c>
      <c r="E9" s="67">
        <v>2</v>
      </c>
      <c r="F9" s="2"/>
      <c r="G9" s="11" t="s">
        <v>149</v>
      </c>
      <c r="H9" s="80" t="s">
        <v>288</v>
      </c>
      <c r="I9" s="77">
        <v>0</v>
      </c>
      <c r="J9" s="77">
        <v>0</v>
      </c>
      <c r="K9" s="77">
        <v>0</v>
      </c>
      <c r="L9" s="77">
        <v>0</v>
      </c>
      <c r="M9" s="78">
        <f t="shared" si="0"/>
        <v>0</v>
      </c>
      <c r="O9" s="79">
        <v>510</v>
      </c>
      <c r="P9" s="80" t="s">
        <v>284</v>
      </c>
    </row>
    <row r="10" spans="2:16" ht="11.25" customHeight="1">
      <c r="B10" s="2" t="s">
        <v>282</v>
      </c>
      <c r="C10" s="2">
        <v>30034040</v>
      </c>
      <c r="D10" s="2">
        <v>31</v>
      </c>
      <c r="E10" s="67">
        <v>2</v>
      </c>
      <c r="F10" s="2"/>
      <c r="G10" s="11" t="s">
        <v>8</v>
      </c>
      <c r="H10" s="80" t="s">
        <v>289</v>
      </c>
      <c r="I10" s="77">
        <v>0</v>
      </c>
      <c r="J10" s="77">
        <v>0</v>
      </c>
      <c r="K10" s="77">
        <v>0</v>
      </c>
      <c r="L10" s="77">
        <v>49252</v>
      </c>
      <c r="M10" s="78">
        <f t="shared" si="0"/>
        <v>49252</v>
      </c>
      <c r="O10" s="79">
        <v>270</v>
      </c>
      <c r="P10" s="80" t="s">
        <v>284</v>
      </c>
    </row>
    <row r="11" spans="2:16" ht="11.25" customHeight="1">
      <c r="B11" s="2" t="s">
        <v>282</v>
      </c>
      <c r="C11" s="2">
        <v>30034777</v>
      </c>
      <c r="D11" s="2">
        <v>31</v>
      </c>
      <c r="E11" s="67">
        <v>2</v>
      </c>
      <c r="F11" s="2"/>
      <c r="G11" s="11" t="s">
        <v>168</v>
      </c>
      <c r="H11" s="80" t="s">
        <v>290</v>
      </c>
      <c r="I11" s="77">
        <v>0</v>
      </c>
      <c r="J11" s="77">
        <v>0</v>
      </c>
      <c r="K11" s="77">
        <v>0</v>
      </c>
      <c r="L11" s="77">
        <v>0</v>
      </c>
      <c r="M11" s="78">
        <f t="shared" si="0"/>
        <v>0</v>
      </c>
      <c r="O11" s="79">
        <v>180</v>
      </c>
      <c r="P11" s="80" t="s">
        <v>284</v>
      </c>
    </row>
    <row r="12" spans="2:16" ht="11.25" customHeight="1">
      <c r="B12" s="2" t="s">
        <v>282</v>
      </c>
      <c r="C12" s="2">
        <v>30034860</v>
      </c>
      <c r="D12" s="2">
        <v>31</v>
      </c>
      <c r="E12" s="67">
        <v>2</v>
      </c>
      <c r="F12" s="2"/>
      <c r="G12" s="11" t="s">
        <v>10</v>
      </c>
      <c r="H12" s="80" t="s">
        <v>291</v>
      </c>
      <c r="I12" s="77">
        <v>0</v>
      </c>
      <c r="J12" s="77">
        <v>0</v>
      </c>
      <c r="K12" s="77">
        <v>0</v>
      </c>
      <c r="L12" s="77">
        <v>0</v>
      </c>
      <c r="M12" s="78">
        <f t="shared" si="0"/>
        <v>0</v>
      </c>
      <c r="O12" s="79">
        <v>330</v>
      </c>
      <c r="P12" s="80" t="s">
        <v>284</v>
      </c>
    </row>
    <row r="13" spans="2:16" ht="11.25" customHeight="1">
      <c r="B13" s="2" t="s">
        <v>282</v>
      </c>
      <c r="C13" s="2">
        <v>30034870</v>
      </c>
      <c r="D13" s="2">
        <v>31</v>
      </c>
      <c r="E13" s="67">
        <v>2</v>
      </c>
      <c r="F13" s="2"/>
      <c r="G13" s="11" t="s">
        <v>10</v>
      </c>
      <c r="H13" s="80" t="s">
        <v>292</v>
      </c>
      <c r="I13" s="77">
        <v>0</v>
      </c>
      <c r="J13" s="77">
        <v>0</v>
      </c>
      <c r="K13" s="77">
        <v>0</v>
      </c>
      <c r="L13" s="77">
        <v>0</v>
      </c>
      <c r="M13" s="78">
        <f t="shared" si="0"/>
        <v>0</v>
      </c>
      <c r="O13" s="79">
        <v>1320</v>
      </c>
      <c r="P13" s="80" t="s">
        <v>284</v>
      </c>
    </row>
    <row r="14" spans="2:16" ht="11.25" customHeight="1">
      <c r="B14" s="2" t="s">
        <v>282</v>
      </c>
      <c r="C14" s="2">
        <v>30039950</v>
      </c>
      <c r="D14" s="2">
        <v>31</v>
      </c>
      <c r="E14" s="67">
        <v>2</v>
      </c>
      <c r="F14" s="2"/>
      <c r="G14" s="11" t="s">
        <v>194</v>
      </c>
      <c r="H14" s="80" t="s">
        <v>44</v>
      </c>
      <c r="I14" s="77">
        <v>33694</v>
      </c>
      <c r="J14" s="77">
        <v>59</v>
      </c>
      <c r="K14" s="77">
        <v>0</v>
      </c>
      <c r="L14" s="77">
        <v>0</v>
      </c>
      <c r="M14" s="78">
        <f t="shared" si="0"/>
        <v>33753</v>
      </c>
      <c r="O14" s="79">
        <v>720</v>
      </c>
      <c r="P14" s="80" t="s">
        <v>284</v>
      </c>
    </row>
    <row r="15" spans="2:16" ht="11.25" customHeight="1">
      <c r="B15" s="2" t="s">
        <v>282</v>
      </c>
      <c r="C15" s="2">
        <v>30040049</v>
      </c>
      <c r="D15" s="2">
        <v>31</v>
      </c>
      <c r="E15" s="67">
        <v>2</v>
      </c>
      <c r="F15" s="2"/>
      <c r="G15" s="11" t="s">
        <v>162</v>
      </c>
      <c r="H15" s="80" t="s">
        <v>45</v>
      </c>
      <c r="I15" s="77">
        <v>58872</v>
      </c>
      <c r="J15" s="77">
        <v>78230</v>
      </c>
      <c r="K15" s="77">
        <v>95974</v>
      </c>
      <c r="L15" s="77">
        <v>0</v>
      </c>
      <c r="M15" s="78">
        <f t="shared" si="0"/>
        <v>233076</v>
      </c>
      <c r="O15" s="79">
        <v>420</v>
      </c>
      <c r="P15" s="80" t="s">
        <v>284</v>
      </c>
    </row>
    <row r="16" spans="2:16" ht="11.25" customHeight="1">
      <c r="B16" s="2" t="s">
        <v>282</v>
      </c>
      <c r="C16" s="2">
        <v>30040131</v>
      </c>
      <c r="D16" s="2">
        <v>31</v>
      </c>
      <c r="E16" s="67">
        <v>2</v>
      </c>
      <c r="F16" s="2"/>
      <c r="G16" s="11" t="s">
        <v>195</v>
      </c>
      <c r="H16" s="80" t="s">
        <v>46</v>
      </c>
      <c r="I16" s="77">
        <v>4440</v>
      </c>
      <c r="J16" s="77">
        <v>2220</v>
      </c>
      <c r="K16" s="77">
        <v>3330</v>
      </c>
      <c r="L16" s="77">
        <v>581337</v>
      </c>
      <c r="M16" s="78">
        <f t="shared" si="0"/>
        <v>591327</v>
      </c>
      <c r="O16" s="79">
        <v>420</v>
      </c>
      <c r="P16" s="80" t="s">
        <v>284</v>
      </c>
    </row>
    <row r="17" spans="2:16" ht="11.25" customHeight="1">
      <c r="B17" s="2" t="s">
        <v>282</v>
      </c>
      <c r="C17" s="2">
        <v>30040169</v>
      </c>
      <c r="D17" s="2">
        <v>31</v>
      </c>
      <c r="E17" s="67">
        <v>2</v>
      </c>
      <c r="F17" s="2"/>
      <c r="G17" s="11" t="s">
        <v>147</v>
      </c>
      <c r="H17" s="80" t="s">
        <v>293</v>
      </c>
      <c r="I17" s="77">
        <v>0</v>
      </c>
      <c r="J17" s="77">
        <v>0</v>
      </c>
      <c r="K17" s="77">
        <v>0</v>
      </c>
      <c r="L17" s="77">
        <v>0</v>
      </c>
      <c r="M17" s="78">
        <f t="shared" si="0"/>
        <v>0</v>
      </c>
      <c r="O17" s="79">
        <v>840</v>
      </c>
      <c r="P17" s="80" t="s">
        <v>284</v>
      </c>
    </row>
    <row r="18" spans="2:16" ht="11.25" customHeight="1">
      <c r="B18" s="2" t="s">
        <v>282</v>
      </c>
      <c r="C18" s="2">
        <v>30044409</v>
      </c>
      <c r="D18" s="2">
        <v>31</v>
      </c>
      <c r="E18" s="67">
        <v>2</v>
      </c>
      <c r="F18" s="2"/>
      <c r="G18" s="11" t="s">
        <v>169</v>
      </c>
      <c r="H18" s="80" t="s">
        <v>47</v>
      </c>
      <c r="I18" s="77">
        <v>683</v>
      </c>
      <c r="J18" s="77">
        <v>0</v>
      </c>
      <c r="K18" s="77">
        <v>0</v>
      </c>
      <c r="L18" s="77">
        <v>0</v>
      </c>
      <c r="M18" s="78">
        <f t="shared" si="0"/>
        <v>683</v>
      </c>
      <c r="O18" s="79">
        <v>120</v>
      </c>
      <c r="P18" s="80" t="s">
        <v>284</v>
      </c>
    </row>
    <row r="19" spans="2:16" ht="11.25" customHeight="1">
      <c r="B19" s="2" t="s">
        <v>282</v>
      </c>
      <c r="C19" s="2">
        <v>30045644</v>
      </c>
      <c r="D19" s="2">
        <v>31</v>
      </c>
      <c r="E19" s="67">
        <v>2</v>
      </c>
      <c r="F19" s="2"/>
      <c r="G19" s="11" t="s">
        <v>196</v>
      </c>
      <c r="H19" s="80" t="s">
        <v>294</v>
      </c>
      <c r="I19" s="77">
        <v>0</v>
      </c>
      <c r="J19" s="77">
        <v>0</v>
      </c>
      <c r="K19" s="77">
        <v>0</v>
      </c>
      <c r="L19" s="77">
        <v>12075</v>
      </c>
      <c r="M19" s="78">
        <f t="shared" si="0"/>
        <v>12075</v>
      </c>
      <c r="O19" s="79">
        <v>240</v>
      </c>
      <c r="P19" s="80" t="s">
        <v>295</v>
      </c>
    </row>
    <row r="20" spans="2:16" ht="11.25" customHeight="1">
      <c r="B20" s="2" t="s">
        <v>282</v>
      </c>
      <c r="C20" s="2">
        <v>30060305</v>
      </c>
      <c r="D20" s="2">
        <v>31</v>
      </c>
      <c r="E20" s="67">
        <v>2</v>
      </c>
      <c r="F20" s="2"/>
      <c r="G20" s="11" t="s">
        <v>146</v>
      </c>
      <c r="H20" s="80" t="s">
        <v>296</v>
      </c>
      <c r="I20" s="77">
        <v>0</v>
      </c>
      <c r="J20" s="77">
        <v>0</v>
      </c>
      <c r="K20" s="77">
        <v>0</v>
      </c>
      <c r="L20" s="77">
        <v>0</v>
      </c>
      <c r="M20" s="78">
        <f t="shared" si="0"/>
        <v>0</v>
      </c>
      <c r="O20" s="79">
        <v>270</v>
      </c>
      <c r="P20" s="80" t="s">
        <v>284</v>
      </c>
    </row>
    <row r="21" spans="2:16" ht="11.25" customHeight="1">
      <c r="B21" s="2" t="s">
        <v>282</v>
      </c>
      <c r="C21" s="2">
        <v>30062771</v>
      </c>
      <c r="D21" s="2">
        <v>31</v>
      </c>
      <c r="E21" s="67">
        <v>2</v>
      </c>
      <c r="F21" s="2"/>
      <c r="G21" s="11" t="s">
        <v>178</v>
      </c>
      <c r="H21" s="80" t="s">
        <v>297</v>
      </c>
      <c r="I21" s="77">
        <v>0</v>
      </c>
      <c r="J21" s="77">
        <v>0</v>
      </c>
      <c r="K21" s="77">
        <v>0</v>
      </c>
      <c r="L21" s="77">
        <v>0</v>
      </c>
      <c r="M21" s="78">
        <f t="shared" si="0"/>
        <v>0</v>
      </c>
      <c r="O21" s="79">
        <v>990</v>
      </c>
      <c r="P21" s="80" t="s">
        <v>284</v>
      </c>
    </row>
    <row r="22" spans="2:16" ht="11.25" customHeight="1">
      <c r="B22" s="2" t="s">
        <v>282</v>
      </c>
      <c r="C22" s="2">
        <v>30063014</v>
      </c>
      <c r="D22" s="2">
        <v>31</v>
      </c>
      <c r="E22" s="67">
        <v>2</v>
      </c>
      <c r="F22" s="2"/>
      <c r="G22" s="11" t="s">
        <v>185</v>
      </c>
      <c r="H22" s="80" t="s">
        <v>48</v>
      </c>
      <c r="I22" s="77">
        <v>0</v>
      </c>
      <c r="J22" s="77">
        <v>62844</v>
      </c>
      <c r="K22" s="77">
        <v>0</v>
      </c>
      <c r="L22" s="77">
        <v>0</v>
      </c>
      <c r="M22" s="78">
        <f t="shared" si="0"/>
        <v>62844</v>
      </c>
      <c r="O22" s="79">
        <v>390</v>
      </c>
      <c r="P22" s="80" t="s">
        <v>295</v>
      </c>
    </row>
    <row r="23" spans="2:16" ht="11.25" customHeight="1">
      <c r="B23" s="2" t="s">
        <v>282</v>
      </c>
      <c r="C23" s="2">
        <v>30063561</v>
      </c>
      <c r="D23" s="2">
        <v>31</v>
      </c>
      <c r="E23" s="67">
        <v>2</v>
      </c>
      <c r="F23" s="2"/>
      <c r="G23" s="11" t="s">
        <v>192</v>
      </c>
      <c r="H23" s="80" t="s">
        <v>49</v>
      </c>
      <c r="I23" s="77">
        <v>0</v>
      </c>
      <c r="J23" s="77">
        <v>186702</v>
      </c>
      <c r="K23" s="77">
        <v>91841</v>
      </c>
      <c r="L23" s="77">
        <v>0</v>
      </c>
      <c r="M23" s="78">
        <f t="shared" si="0"/>
        <v>278543</v>
      </c>
      <c r="O23" s="79">
        <v>210</v>
      </c>
      <c r="P23" s="80" t="s">
        <v>284</v>
      </c>
    </row>
    <row r="24" spans="2:16" ht="11.25" customHeight="1">
      <c r="B24" s="2" t="s">
        <v>282</v>
      </c>
      <c r="C24" s="2">
        <v>30066607</v>
      </c>
      <c r="D24" s="2">
        <v>31</v>
      </c>
      <c r="E24" s="67">
        <v>2</v>
      </c>
      <c r="F24" s="2"/>
      <c r="G24" s="11">
        <v>0</v>
      </c>
      <c r="H24" s="80" t="s">
        <v>298</v>
      </c>
      <c r="I24" s="77">
        <v>0</v>
      </c>
      <c r="J24" s="77">
        <v>0</v>
      </c>
      <c r="K24" s="77">
        <v>0</v>
      </c>
      <c r="L24" s="77">
        <v>13195</v>
      </c>
      <c r="M24" s="78">
        <f t="shared" si="0"/>
        <v>13195</v>
      </c>
      <c r="O24" s="79">
        <v>330</v>
      </c>
      <c r="P24" s="80" t="s">
        <v>295</v>
      </c>
    </row>
    <row r="25" spans="2:16" ht="11.25" customHeight="1">
      <c r="B25" s="2" t="s">
        <v>282</v>
      </c>
      <c r="C25" s="2">
        <v>30069181</v>
      </c>
      <c r="D25" s="2">
        <v>31</v>
      </c>
      <c r="E25" s="67">
        <v>2</v>
      </c>
      <c r="F25" s="2"/>
      <c r="G25" s="11" t="s">
        <v>170</v>
      </c>
      <c r="H25" s="80" t="s">
        <v>50</v>
      </c>
      <c r="I25" s="77">
        <v>1098144</v>
      </c>
      <c r="J25" s="77">
        <v>1195533</v>
      </c>
      <c r="K25" s="77">
        <v>1537684</v>
      </c>
      <c r="L25" s="77">
        <v>2626188</v>
      </c>
      <c r="M25" s="78">
        <f t="shared" si="0"/>
        <v>6457549</v>
      </c>
      <c r="O25" s="79">
        <v>420</v>
      </c>
      <c r="P25" s="80" t="s">
        <v>284</v>
      </c>
    </row>
    <row r="26" spans="2:16" ht="11.25" customHeight="1">
      <c r="B26" s="2" t="s">
        <v>282</v>
      </c>
      <c r="C26" s="2">
        <v>30070503</v>
      </c>
      <c r="D26" s="2">
        <v>31</v>
      </c>
      <c r="E26" s="67">
        <v>2</v>
      </c>
      <c r="F26" s="2"/>
      <c r="G26" s="11" t="s">
        <v>145</v>
      </c>
      <c r="H26" s="80" t="s">
        <v>299</v>
      </c>
      <c r="I26" s="77">
        <v>0</v>
      </c>
      <c r="J26" s="77">
        <v>0</v>
      </c>
      <c r="K26" s="77">
        <v>0</v>
      </c>
      <c r="L26" s="77">
        <v>0</v>
      </c>
      <c r="M26" s="78">
        <f t="shared" si="0"/>
        <v>0</v>
      </c>
      <c r="O26" s="79">
        <v>180</v>
      </c>
      <c r="P26" s="80" t="s">
        <v>284</v>
      </c>
    </row>
    <row r="27" spans="2:16" ht="11.25" customHeight="1">
      <c r="B27" s="2" t="s">
        <v>282</v>
      </c>
      <c r="C27" s="2">
        <v>30072941</v>
      </c>
      <c r="D27" s="2">
        <v>31</v>
      </c>
      <c r="E27" s="67">
        <v>2</v>
      </c>
      <c r="F27" s="2"/>
      <c r="G27" s="11" t="s">
        <v>196</v>
      </c>
      <c r="H27" s="80" t="s">
        <v>300</v>
      </c>
      <c r="I27" s="77">
        <v>0</v>
      </c>
      <c r="J27" s="77">
        <v>0</v>
      </c>
      <c r="K27" s="77">
        <v>0</v>
      </c>
      <c r="L27" s="77">
        <v>0</v>
      </c>
      <c r="M27" s="78">
        <f t="shared" si="0"/>
        <v>0</v>
      </c>
      <c r="O27" s="79">
        <v>360</v>
      </c>
      <c r="P27" s="80" t="s">
        <v>284</v>
      </c>
    </row>
    <row r="28" spans="2:16" ht="11.25" customHeight="1">
      <c r="B28" s="2" t="s">
        <v>282</v>
      </c>
      <c r="C28" s="2">
        <v>30073082</v>
      </c>
      <c r="D28" s="2">
        <v>31</v>
      </c>
      <c r="E28" s="67">
        <v>2</v>
      </c>
      <c r="F28" s="2"/>
      <c r="G28" s="11" t="s">
        <v>9</v>
      </c>
      <c r="H28" s="80" t="s">
        <v>51</v>
      </c>
      <c r="I28" s="77">
        <v>45164</v>
      </c>
      <c r="J28" s="77">
        <v>0</v>
      </c>
      <c r="K28" s="77">
        <v>14193</v>
      </c>
      <c r="L28" s="77">
        <v>0</v>
      </c>
      <c r="M28" s="78">
        <f t="shared" si="0"/>
        <v>59357</v>
      </c>
      <c r="O28" s="79">
        <v>120</v>
      </c>
      <c r="P28" s="80" t="s">
        <v>295</v>
      </c>
    </row>
    <row r="29" spans="2:16" ht="11.25" customHeight="1">
      <c r="B29" s="2" t="s">
        <v>282</v>
      </c>
      <c r="C29" s="2">
        <v>30074676</v>
      </c>
      <c r="D29" s="2">
        <v>31</v>
      </c>
      <c r="E29" s="67">
        <v>2</v>
      </c>
      <c r="F29" s="2"/>
      <c r="G29" s="11" t="s">
        <v>170</v>
      </c>
      <c r="H29" s="80" t="s">
        <v>301</v>
      </c>
      <c r="I29" s="77">
        <v>0</v>
      </c>
      <c r="J29" s="77">
        <v>0</v>
      </c>
      <c r="K29" s="77">
        <v>0</v>
      </c>
      <c r="L29" s="77">
        <v>0</v>
      </c>
      <c r="M29" s="78">
        <f t="shared" si="0"/>
        <v>0</v>
      </c>
      <c r="O29" s="79">
        <v>240</v>
      </c>
      <c r="P29" s="80" t="s">
        <v>284</v>
      </c>
    </row>
    <row r="30" spans="2:16" ht="11.25" customHeight="1">
      <c r="B30" s="2" t="s">
        <v>282</v>
      </c>
      <c r="C30" s="2">
        <v>30075895</v>
      </c>
      <c r="D30" s="2">
        <v>31</v>
      </c>
      <c r="E30" s="67">
        <v>2</v>
      </c>
      <c r="F30" s="2"/>
      <c r="G30" s="11" t="s">
        <v>197</v>
      </c>
      <c r="H30" s="80" t="s">
        <v>52</v>
      </c>
      <c r="I30" s="77">
        <v>0</v>
      </c>
      <c r="J30" s="77">
        <v>25500</v>
      </c>
      <c r="K30" s="77">
        <v>0</v>
      </c>
      <c r="L30" s="77">
        <v>25500</v>
      </c>
      <c r="M30" s="78">
        <f t="shared" si="0"/>
        <v>51000</v>
      </c>
      <c r="O30" s="79">
        <v>270</v>
      </c>
      <c r="P30" s="80" t="s">
        <v>295</v>
      </c>
    </row>
    <row r="31" spans="2:16" ht="11.25" customHeight="1">
      <c r="B31" s="2" t="s">
        <v>282</v>
      </c>
      <c r="C31" s="2">
        <v>30076137</v>
      </c>
      <c r="D31" s="2">
        <v>31</v>
      </c>
      <c r="E31" s="67">
        <v>2</v>
      </c>
      <c r="F31" s="2"/>
      <c r="G31" s="11" t="s">
        <v>170</v>
      </c>
      <c r="H31" s="80" t="s">
        <v>302</v>
      </c>
      <c r="I31" s="77">
        <v>0</v>
      </c>
      <c r="J31" s="77">
        <v>0</v>
      </c>
      <c r="K31" s="77">
        <v>2825</v>
      </c>
      <c r="L31" s="77">
        <v>32300</v>
      </c>
      <c r="M31" s="78">
        <f t="shared" si="0"/>
        <v>35125</v>
      </c>
      <c r="O31" s="79">
        <v>360</v>
      </c>
      <c r="P31" s="80" t="s">
        <v>295</v>
      </c>
    </row>
    <row r="32" spans="2:16" ht="11.25" customHeight="1">
      <c r="B32" s="2" t="s">
        <v>282</v>
      </c>
      <c r="C32" s="2">
        <v>30076311</v>
      </c>
      <c r="D32" s="2">
        <v>31</v>
      </c>
      <c r="E32" s="67">
        <v>2</v>
      </c>
      <c r="F32" s="2"/>
      <c r="G32" s="11" t="s">
        <v>198</v>
      </c>
      <c r="H32" s="80" t="s">
        <v>303</v>
      </c>
      <c r="I32" s="77">
        <v>0</v>
      </c>
      <c r="J32" s="77">
        <v>0</v>
      </c>
      <c r="K32" s="77">
        <v>0</v>
      </c>
      <c r="L32" s="77">
        <v>0</v>
      </c>
      <c r="M32" s="78">
        <f t="shared" si="0"/>
        <v>0</v>
      </c>
      <c r="O32" s="79">
        <v>420</v>
      </c>
      <c r="P32" s="80" t="s">
        <v>284</v>
      </c>
    </row>
    <row r="33" spans="2:16" ht="11.25" customHeight="1">
      <c r="B33" s="2" t="s">
        <v>282</v>
      </c>
      <c r="C33" s="2">
        <v>30076560</v>
      </c>
      <c r="D33" s="2">
        <v>31</v>
      </c>
      <c r="E33" s="67">
        <v>2</v>
      </c>
      <c r="F33" s="2"/>
      <c r="G33" s="11" t="s">
        <v>273</v>
      </c>
      <c r="H33" s="80" t="s">
        <v>304</v>
      </c>
      <c r="I33" s="77">
        <v>0</v>
      </c>
      <c r="J33" s="77">
        <v>0</v>
      </c>
      <c r="K33" s="77">
        <v>0</v>
      </c>
      <c r="L33" s="77">
        <v>0</v>
      </c>
      <c r="M33" s="78">
        <f t="shared" si="0"/>
        <v>0</v>
      </c>
      <c r="O33" s="79">
        <v>750</v>
      </c>
      <c r="P33" s="80" t="s">
        <v>284</v>
      </c>
    </row>
    <row r="34" spans="2:16" ht="11.25" customHeight="1">
      <c r="B34" s="2" t="s">
        <v>282</v>
      </c>
      <c r="C34" s="2">
        <v>30077528</v>
      </c>
      <c r="D34" s="2">
        <v>31</v>
      </c>
      <c r="E34" s="67">
        <v>2</v>
      </c>
      <c r="F34" s="2"/>
      <c r="G34" s="11" t="s">
        <v>170</v>
      </c>
      <c r="H34" s="80" t="s">
        <v>53</v>
      </c>
      <c r="I34" s="77">
        <v>8000</v>
      </c>
      <c r="J34" s="77">
        <v>6000</v>
      </c>
      <c r="K34" s="77">
        <v>6000</v>
      </c>
      <c r="L34" s="77">
        <v>4000</v>
      </c>
      <c r="M34" s="78">
        <f t="shared" si="0"/>
        <v>24000</v>
      </c>
      <c r="O34" s="79">
        <v>1800</v>
      </c>
      <c r="P34" s="80" t="s">
        <v>284</v>
      </c>
    </row>
    <row r="35" spans="2:16" ht="11.25" customHeight="1">
      <c r="B35" s="2" t="s">
        <v>282</v>
      </c>
      <c r="C35" s="2">
        <v>30077586</v>
      </c>
      <c r="D35" s="2">
        <v>31</v>
      </c>
      <c r="E35" s="67">
        <v>2</v>
      </c>
      <c r="F35" s="2"/>
      <c r="G35" s="11" t="s">
        <v>191</v>
      </c>
      <c r="H35" s="80" t="s">
        <v>305</v>
      </c>
      <c r="I35" s="77">
        <v>0</v>
      </c>
      <c r="J35" s="77">
        <v>0</v>
      </c>
      <c r="K35" s="77">
        <v>0</v>
      </c>
      <c r="L35" s="77">
        <v>0</v>
      </c>
      <c r="M35" s="78">
        <f t="shared" si="0"/>
        <v>0</v>
      </c>
      <c r="O35" s="79">
        <v>150</v>
      </c>
      <c r="P35" s="80" t="s">
        <v>284</v>
      </c>
    </row>
    <row r="36" spans="2:16" ht="11.25" customHeight="1">
      <c r="B36" s="2" t="s">
        <v>282</v>
      </c>
      <c r="C36" s="2">
        <v>30078188</v>
      </c>
      <c r="D36" s="2">
        <v>31</v>
      </c>
      <c r="E36" s="67">
        <v>2</v>
      </c>
      <c r="F36" s="2"/>
      <c r="G36" s="11" t="s">
        <v>170</v>
      </c>
      <c r="H36" s="80" t="s">
        <v>306</v>
      </c>
      <c r="I36" s="77">
        <v>0</v>
      </c>
      <c r="J36" s="77">
        <v>0</v>
      </c>
      <c r="K36" s="77">
        <v>0</v>
      </c>
      <c r="L36" s="77">
        <v>0</v>
      </c>
      <c r="M36" s="78">
        <f t="shared" si="0"/>
        <v>0</v>
      </c>
      <c r="O36" s="79">
        <v>300</v>
      </c>
      <c r="P36" s="80" t="s">
        <v>295</v>
      </c>
    </row>
    <row r="37" spans="2:16" ht="11.25" customHeight="1">
      <c r="B37" s="2" t="s">
        <v>282</v>
      </c>
      <c r="C37" s="2">
        <v>30082319</v>
      </c>
      <c r="D37" s="2">
        <v>31</v>
      </c>
      <c r="E37" s="67">
        <v>2</v>
      </c>
      <c r="F37" s="2"/>
      <c r="G37" s="11" t="s">
        <v>147</v>
      </c>
      <c r="H37" s="80" t="s">
        <v>54</v>
      </c>
      <c r="I37" s="77">
        <v>0</v>
      </c>
      <c r="J37" s="77">
        <v>6000</v>
      </c>
      <c r="K37" s="77">
        <v>6000</v>
      </c>
      <c r="L37" s="77">
        <v>0</v>
      </c>
      <c r="M37" s="78">
        <f t="shared" si="0"/>
        <v>12000</v>
      </c>
      <c r="O37" s="79">
        <v>210</v>
      </c>
      <c r="P37" s="80" t="s">
        <v>295</v>
      </c>
    </row>
    <row r="38" spans="2:16" ht="11.25" customHeight="1">
      <c r="B38" s="2" t="s">
        <v>282</v>
      </c>
      <c r="C38" s="2">
        <v>30083588</v>
      </c>
      <c r="D38" s="2">
        <v>31</v>
      </c>
      <c r="E38" s="67">
        <v>2</v>
      </c>
      <c r="F38" s="2"/>
      <c r="G38" s="11" t="s">
        <v>194</v>
      </c>
      <c r="H38" s="80" t="s">
        <v>55</v>
      </c>
      <c r="I38" s="77">
        <v>46202</v>
      </c>
      <c r="J38" s="77">
        <v>0</v>
      </c>
      <c r="K38" s="77">
        <v>0</v>
      </c>
      <c r="L38" s="77">
        <v>0</v>
      </c>
      <c r="M38" s="78">
        <f t="shared" si="0"/>
        <v>46202</v>
      </c>
      <c r="O38" s="79">
        <v>90</v>
      </c>
      <c r="P38" s="80" t="s">
        <v>295</v>
      </c>
    </row>
    <row r="39" spans="2:16" ht="11.25" customHeight="1">
      <c r="B39" s="2" t="s">
        <v>282</v>
      </c>
      <c r="C39" s="2">
        <v>30085441</v>
      </c>
      <c r="D39" s="2">
        <v>31</v>
      </c>
      <c r="E39" s="67">
        <v>2</v>
      </c>
      <c r="F39" s="2"/>
      <c r="G39" s="11" t="s">
        <v>192</v>
      </c>
      <c r="H39" s="80" t="s">
        <v>56</v>
      </c>
      <c r="I39" s="77">
        <v>483177</v>
      </c>
      <c r="J39" s="77">
        <v>115973</v>
      </c>
      <c r="K39" s="77">
        <v>0</v>
      </c>
      <c r="L39" s="77">
        <v>0</v>
      </c>
      <c r="M39" s="78">
        <f t="shared" si="0"/>
        <v>599150</v>
      </c>
      <c r="O39" s="79">
        <v>420</v>
      </c>
      <c r="P39" s="80" t="s">
        <v>295</v>
      </c>
    </row>
    <row r="40" spans="2:16" ht="11.25" customHeight="1">
      <c r="B40" s="2" t="s">
        <v>282</v>
      </c>
      <c r="C40" s="2">
        <v>30085451</v>
      </c>
      <c r="D40" s="2">
        <v>31</v>
      </c>
      <c r="E40" s="67">
        <v>2</v>
      </c>
      <c r="F40" s="2"/>
      <c r="G40" s="11" t="s">
        <v>199</v>
      </c>
      <c r="H40" s="80" t="s">
        <v>307</v>
      </c>
      <c r="I40" s="77">
        <v>0</v>
      </c>
      <c r="J40" s="77">
        <v>0</v>
      </c>
      <c r="K40" s="77">
        <v>0</v>
      </c>
      <c r="L40" s="77">
        <v>0</v>
      </c>
      <c r="M40" s="78">
        <f t="shared" si="0"/>
        <v>0</v>
      </c>
      <c r="O40" s="79">
        <v>270</v>
      </c>
      <c r="P40" s="80" t="s">
        <v>284</v>
      </c>
    </row>
    <row r="41" spans="2:16" ht="11.25" customHeight="1">
      <c r="B41" s="2" t="s">
        <v>282</v>
      </c>
      <c r="C41" s="2">
        <v>30085460</v>
      </c>
      <c r="D41" s="2">
        <v>31</v>
      </c>
      <c r="E41" s="67">
        <v>2</v>
      </c>
      <c r="F41" s="2"/>
      <c r="G41" s="11" t="s">
        <v>149</v>
      </c>
      <c r="H41" s="80" t="s">
        <v>308</v>
      </c>
      <c r="I41" s="77">
        <v>0</v>
      </c>
      <c r="J41" s="77">
        <v>0</v>
      </c>
      <c r="K41" s="77">
        <v>0</v>
      </c>
      <c r="L41" s="77">
        <v>0</v>
      </c>
      <c r="M41" s="78">
        <f t="shared" si="0"/>
        <v>0</v>
      </c>
      <c r="O41" s="79">
        <v>690</v>
      </c>
      <c r="P41" s="80" t="s">
        <v>284</v>
      </c>
    </row>
    <row r="42" spans="2:16" ht="11.25" customHeight="1">
      <c r="B42" s="2" t="s">
        <v>282</v>
      </c>
      <c r="C42" s="2">
        <v>30085488</v>
      </c>
      <c r="D42" s="2">
        <v>31</v>
      </c>
      <c r="E42" s="67">
        <v>2</v>
      </c>
      <c r="F42" s="2"/>
      <c r="G42" s="11" t="s">
        <v>159</v>
      </c>
      <c r="H42" s="80" t="s">
        <v>309</v>
      </c>
      <c r="I42" s="77">
        <v>0</v>
      </c>
      <c r="J42" s="77">
        <v>0</v>
      </c>
      <c r="K42" s="77">
        <v>0</v>
      </c>
      <c r="L42" s="77">
        <v>0</v>
      </c>
      <c r="M42" s="78">
        <f t="shared" si="0"/>
        <v>0</v>
      </c>
      <c r="O42" s="79">
        <v>210</v>
      </c>
      <c r="P42" s="80" t="s">
        <v>295</v>
      </c>
    </row>
    <row r="43" spans="2:16" ht="11.25" customHeight="1">
      <c r="B43" s="2" t="s">
        <v>282</v>
      </c>
      <c r="C43" s="2">
        <v>30085529</v>
      </c>
      <c r="D43" s="2">
        <v>31</v>
      </c>
      <c r="E43" s="67">
        <v>2</v>
      </c>
      <c r="F43" s="2"/>
      <c r="G43" s="11" t="s">
        <v>199</v>
      </c>
      <c r="H43" s="80" t="s">
        <v>310</v>
      </c>
      <c r="I43" s="77">
        <v>0</v>
      </c>
      <c r="J43" s="77">
        <v>0</v>
      </c>
      <c r="K43" s="77">
        <v>0</v>
      </c>
      <c r="L43" s="77">
        <v>89031</v>
      </c>
      <c r="M43" s="78">
        <f t="shared" si="0"/>
        <v>89031</v>
      </c>
      <c r="O43" s="79">
        <v>270</v>
      </c>
      <c r="P43" s="80" t="s">
        <v>284</v>
      </c>
    </row>
    <row r="44" spans="2:16" ht="11.25" customHeight="1">
      <c r="B44" s="2" t="s">
        <v>282</v>
      </c>
      <c r="C44" s="2">
        <v>30085701</v>
      </c>
      <c r="D44" s="2">
        <v>31</v>
      </c>
      <c r="E44" s="67">
        <v>2</v>
      </c>
      <c r="F44" s="2"/>
      <c r="G44" s="11" t="s">
        <v>161</v>
      </c>
      <c r="H44" s="80" t="s">
        <v>311</v>
      </c>
      <c r="I44" s="77">
        <v>0</v>
      </c>
      <c r="J44" s="77">
        <v>0</v>
      </c>
      <c r="K44" s="77">
        <v>0</v>
      </c>
      <c r="L44" s="77">
        <v>0</v>
      </c>
      <c r="M44" s="78">
        <f t="shared" si="0"/>
        <v>0</v>
      </c>
      <c r="O44" s="79">
        <v>390</v>
      </c>
      <c r="P44" s="80" t="s">
        <v>284</v>
      </c>
    </row>
    <row r="45" spans="2:16" ht="11.25" customHeight="1">
      <c r="B45" s="2" t="s">
        <v>282</v>
      </c>
      <c r="C45" s="2">
        <v>30086892</v>
      </c>
      <c r="D45" s="2">
        <v>31</v>
      </c>
      <c r="E45" s="67">
        <v>2</v>
      </c>
      <c r="F45" s="2"/>
      <c r="G45" s="11" t="s">
        <v>8</v>
      </c>
      <c r="H45" s="80" t="s">
        <v>312</v>
      </c>
      <c r="I45" s="77">
        <v>0</v>
      </c>
      <c r="J45" s="77">
        <v>0</v>
      </c>
      <c r="K45" s="77">
        <v>0</v>
      </c>
      <c r="L45" s="77">
        <v>0</v>
      </c>
      <c r="M45" s="78">
        <f t="shared" si="0"/>
        <v>0</v>
      </c>
      <c r="O45" s="79">
        <v>330</v>
      </c>
      <c r="P45" s="80" t="s">
        <v>284</v>
      </c>
    </row>
    <row r="46" spans="2:16" ht="11.25" customHeight="1">
      <c r="B46" s="2" t="s">
        <v>282</v>
      </c>
      <c r="C46" s="2">
        <v>30091999</v>
      </c>
      <c r="D46" s="2">
        <v>31</v>
      </c>
      <c r="E46" s="67">
        <v>2</v>
      </c>
      <c r="F46" s="2"/>
      <c r="G46" s="11" t="s">
        <v>200</v>
      </c>
      <c r="H46" s="80" t="s">
        <v>313</v>
      </c>
      <c r="I46" s="77">
        <v>0</v>
      </c>
      <c r="J46" s="77">
        <v>0</v>
      </c>
      <c r="K46" s="77">
        <v>0</v>
      </c>
      <c r="L46" s="77">
        <v>0</v>
      </c>
      <c r="M46" s="78">
        <f t="shared" si="0"/>
        <v>0</v>
      </c>
      <c r="O46" s="79">
        <v>240</v>
      </c>
      <c r="P46" s="80" t="s">
        <v>284</v>
      </c>
    </row>
    <row r="47" spans="2:16" ht="11.25" customHeight="1">
      <c r="B47" s="2" t="s">
        <v>282</v>
      </c>
      <c r="C47" s="2">
        <v>30092283</v>
      </c>
      <c r="D47" s="2">
        <v>31</v>
      </c>
      <c r="E47" s="67">
        <v>2</v>
      </c>
      <c r="F47" s="2"/>
      <c r="G47" s="11" t="s">
        <v>170</v>
      </c>
      <c r="H47" s="80" t="s">
        <v>314</v>
      </c>
      <c r="I47" s="77">
        <v>0</v>
      </c>
      <c r="J47" s="77">
        <v>0</v>
      </c>
      <c r="K47" s="77">
        <v>0</v>
      </c>
      <c r="L47" s="77">
        <v>0</v>
      </c>
      <c r="M47" s="78">
        <f t="shared" si="0"/>
        <v>0</v>
      </c>
      <c r="O47" s="79">
        <v>1410</v>
      </c>
      <c r="P47" s="80" t="s">
        <v>284</v>
      </c>
    </row>
    <row r="48" spans="2:16" ht="11.25" customHeight="1">
      <c r="B48" s="2" t="s">
        <v>282</v>
      </c>
      <c r="C48" s="2">
        <v>30094328</v>
      </c>
      <c r="D48" s="2">
        <v>31</v>
      </c>
      <c r="E48" s="67">
        <v>2</v>
      </c>
      <c r="F48" s="2"/>
      <c r="G48" s="11" t="s">
        <v>145</v>
      </c>
      <c r="H48" s="80" t="s">
        <v>315</v>
      </c>
      <c r="I48" s="77">
        <v>0</v>
      </c>
      <c r="J48" s="77">
        <v>0</v>
      </c>
      <c r="K48" s="77">
        <v>92802</v>
      </c>
      <c r="L48" s="77">
        <v>139384</v>
      </c>
      <c r="M48" s="78">
        <f t="shared" si="0"/>
        <v>232186</v>
      </c>
      <c r="O48" s="79">
        <v>360</v>
      </c>
      <c r="P48" s="80" t="s">
        <v>284</v>
      </c>
    </row>
    <row r="49" spans="2:16" ht="11.25" customHeight="1">
      <c r="B49" s="2" t="s">
        <v>282</v>
      </c>
      <c r="C49" s="2">
        <v>30094511</v>
      </c>
      <c r="D49" s="2">
        <v>31</v>
      </c>
      <c r="E49" s="67">
        <v>2</v>
      </c>
      <c r="F49" s="2"/>
      <c r="G49" s="11" t="s">
        <v>147</v>
      </c>
      <c r="H49" s="80" t="s">
        <v>316</v>
      </c>
      <c r="I49" s="77">
        <v>0</v>
      </c>
      <c r="J49" s="77">
        <v>0</v>
      </c>
      <c r="K49" s="77">
        <v>0</v>
      </c>
      <c r="L49" s="77">
        <v>0</v>
      </c>
      <c r="M49" s="78">
        <f t="shared" si="0"/>
        <v>0</v>
      </c>
      <c r="O49" s="79">
        <v>300</v>
      </c>
      <c r="P49" s="80" t="s">
        <v>284</v>
      </c>
    </row>
    <row r="50" spans="2:16" ht="11.25" customHeight="1">
      <c r="B50" s="2" t="s">
        <v>282</v>
      </c>
      <c r="C50" s="2">
        <v>30094721</v>
      </c>
      <c r="D50" s="2">
        <v>31</v>
      </c>
      <c r="E50" s="67">
        <v>2</v>
      </c>
      <c r="F50" s="2"/>
      <c r="G50" s="11" t="s">
        <v>196</v>
      </c>
      <c r="H50" s="80" t="s">
        <v>317</v>
      </c>
      <c r="I50" s="77">
        <v>0</v>
      </c>
      <c r="J50" s="77">
        <v>0</v>
      </c>
      <c r="K50" s="77">
        <v>0</v>
      </c>
      <c r="L50" s="77">
        <v>12075</v>
      </c>
      <c r="M50" s="78">
        <f t="shared" si="0"/>
        <v>12075</v>
      </c>
      <c r="O50" s="79">
        <v>240</v>
      </c>
      <c r="P50" s="80" t="s">
        <v>295</v>
      </c>
    </row>
    <row r="51" spans="2:16" ht="11.25" customHeight="1">
      <c r="B51" s="2" t="s">
        <v>282</v>
      </c>
      <c r="C51" s="2">
        <v>30096921</v>
      </c>
      <c r="D51" s="2">
        <v>31</v>
      </c>
      <c r="E51" s="67">
        <v>2</v>
      </c>
      <c r="F51" s="2"/>
      <c r="G51" s="11" t="s">
        <v>178</v>
      </c>
      <c r="H51" s="80" t="s">
        <v>318</v>
      </c>
      <c r="I51" s="77">
        <v>0</v>
      </c>
      <c r="J51" s="77">
        <v>0</v>
      </c>
      <c r="K51" s="77">
        <v>0</v>
      </c>
      <c r="L51" s="77">
        <v>0</v>
      </c>
      <c r="M51" s="78">
        <f t="shared" si="0"/>
        <v>0</v>
      </c>
      <c r="O51" s="79">
        <v>270</v>
      </c>
      <c r="P51" s="80" t="s">
        <v>284</v>
      </c>
    </row>
    <row r="52" spans="2:16" ht="11.25" customHeight="1">
      <c r="B52" s="2" t="s">
        <v>282</v>
      </c>
      <c r="C52" s="2">
        <v>30098205</v>
      </c>
      <c r="D52" s="2">
        <v>31</v>
      </c>
      <c r="E52" s="67">
        <v>2</v>
      </c>
      <c r="F52" s="2"/>
      <c r="G52" s="11" t="s">
        <v>200</v>
      </c>
      <c r="H52" s="80" t="s">
        <v>319</v>
      </c>
      <c r="I52" s="77">
        <v>0</v>
      </c>
      <c r="J52" s="77">
        <v>0</v>
      </c>
      <c r="K52" s="77">
        <v>0</v>
      </c>
      <c r="L52" s="77">
        <v>0</v>
      </c>
      <c r="M52" s="78">
        <f t="shared" si="0"/>
        <v>0</v>
      </c>
      <c r="O52" s="79">
        <v>240</v>
      </c>
      <c r="P52" s="80" t="s">
        <v>284</v>
      </c>
    </row>
    <row r="53" spans="2:16" ht="11.25" customHeight="1">
      <c r="B53" s="2" t="s">
        <v>282</v>
      </c>
      <c r="C53" s="2">
        <v>30102263</v>
      </c>
      <c r="D53" s="2">
        <v>31</v>
      </c>
      <c r="E53" s="67">
        <v>2</v>
      </c>
      <c r="F53" s="2"/>
      <c r="G53" s="11" t="s">
        <v>195</v>
      </c>
      <c r="H53" s="80" t="s">
        <v>57</v>
      </c>
      <c r="I53" s="77">
        <v>0</v>
      </c>
      <c r="J53" s="77">
        <v>20596</v>
      </c>
      <c r="K53" s="77">
        <v>0</v>
      </c>
      <c r="L53" s="77">
        <v>0</v>
      </c>
      <c r="M53" s="78">
        <f t="shared" si="0"/>
        <v>20596</v>
      </c>
      <c r="O53" s="79">
        <v>240</v>
      </c>
      <c r="P53" s="80" t="s">
        <v>295</v>
      </c>
    </row>
    <row r="54" spans="2:16" ht="11.25" customHeight="1">
      <c r="B54" s="2" t="s">
        <v>282</v>
      </c>
      <c r="C54" s="2">
        <v>30102524</v>
      </c>
      <c r="D54" s="2">
        <v>31</v>
      </c>
      <c r="E54" s="67">
        <v>2</v>
      </c>
      <c r="F54" s="2"/>
      <c r="G54" s="11" t="s">
        <v>168</v>
      </c>
      <c r="H54" s="80" t="s">
        <v>320</v>
      </c>
      <c r="I54" s="77">
        <v>0</v>
      </c>
      <c r="J54" s="77">
        <v>0</v>
      </c>
      <c r="K54" s="77">
        <v>0</v>
      </c>
      <c r="L54" s="77">
        <v>0</v>
      </c>
      <c r="M54" s="78">
        <f t="shared" si="0"/>
        <v>0</v>
      </c>
      <c r="O54" s="79">
        <v>210</v>
      </c>
      <c r="P54" s="80" t="s">
        <v>284</v>
      </c>
    </row>
    <row r="55" spans="2:16" ht="11.25" customHeight="1">
      <c r="B55" s="2" t="s">
        <v>282</v>
      </c>
      <c r="C55" s="2">
        <v>30102529</v>
      </c>
      <c r="D55" s="2">
        <v>31</v>
      </c>
      <c r="E55" s="67">
        <v>2</v>
      </c>
      <c r="F55" s="2"/>
      <c r="G55" s="11" t="s">
        <v>181</v>
      </c>
      <c r="H55" s="80" t="s">
        <v>58</v>
      </c>
      <c r="I55" s="77">
        <v>0</v>
      </c>
      <c r="J55" s="77">
        <v>14175</v>
      </c>
      <c r="K55" s="77">
        <v>56700</v>
      </c>
      <c r="L55" s="77">
        <v>0</v>
      </c>
      <c r="M55" s="78">
        <f t="shared" si="0"/>
        <v>70875</v>
      </c>
      <c r="O55" s="79">
        <v>210</v>
      </c>
      <c r="P55" s="80" t="s">
        <v>295</v>
      </c>
    </row>
    <row r="56" spans="2:16" ht="11.25" customHeight="1">
      <c r="B56" s="2" t="s">
        <v>282</v>
      </c>
      <c r="C56" s="2">
        <v>30102677</v>
      </c>
      <c r="D56" s="2">
        <v>31</v>
      </c>
      <c r="E56" s="67">
        <v>2</v>
      </c>
      <c r="F56" s="2"/>
      <c r="G56" s="11" t="s">
        <v>196</v>
      </c>
      <c r="H56" s="80" t="s">
        <v>321</v>
      </c>
      <c r="I56" s="77">
        <v>0</v>
      </c>
      <c r="J56" s="77">
        <v>0</v>
      </c>
      <c r="K56" s="77">
        <v>0</v>
      </c>
      <c r="L56" s="77">
        <v>0</v>
      </c>
      <c r="M56" s="78">
        <f t="shared" si="0"/>
        <v>0</v>
      </c>
      <c r="O56" s="79">
        <v>450</v>
      </c>
      <c r="P56" s="80" t="s">
        <v>284</v>
      </c>
    </row>
    <row r="57" spans="2:16" ht="11.25" customHeight="1">
      <c r="B57" s="2" t="s">
        <v>282</v>
      </c>
      <c r="C57" s="2">
        <v>30102860</v>
      </c>
      <c r="D57" s="2">
        <v>31</v>
      </c>
      <c r="E57" s="67">
        <v>2</v>
      </c>
      <c r="F57" s="2"/>
      <c r="G57" s="11" t="s">
        <v>167</v>
      </c>
      <c r="H57" s="80" t="s">
        <v>322</v>
      </c>
      <c r="I57" s="77">
        <v>0</v>
      </c>
      <c r="J57" s="77">
        <v>0</v>
      </c>
      <c r="K57" s="77">
        <v>546</v>
      </c>
      <c r="L57" s="77">
        <v>0</v>
      </c>
      <c r="M57" s="78">
        <f t="shared" si="0"/>
        <v>546</v>
      </c>
      <c r="O57" s="79">
        <v>480</v>
      </c>
      <c r="P57" s="80" t="s">
        <v>284</v>
      </c>
    </row>
    <row r="58" spans="2:16" ht="11.25" customHeight="1">
      <c r="B58" s="2" t="s">
        <v>282</v>
      </c>
      <c r="C58" s="2">
        <v>30102915</v>
      </c>
      <c r="D58" s="2">
        <v>31</v>
      </c>
      <c r="E58" s="67">
        <v>2</v>
      </c>
      <c r="F58" s="2"/>
      <c r="G58" s="11" t="s">
        <v>167</v>
      </c>
      <c r="H58" s="80" t="s">
        <v>59</v>
      </c>
      <c r="I58" s="77">
        <v>0</v>
      </c>
      <c r="J58" s="77">
        <v>51405</v>
      </c>
      <c r="K58" s="77">
        <v>406043</v>
      </c>
      <c r="L58" s="77">
        <v>686505</v>
      </c>
      <c r="M58" s="78">
        <f t="shared" si="0"/>
        <v>1143953</v>
      </c>
      <c r="O58" s="79">
        <v>150</v>
      </c>
      <c r="P58" s="80" t="s">
        <v>284</v>
      </c>
    </row>
    <row r="59" spans="2:16" ht="11.25" customHeight="1">
      <c r="B59" s="2" t="s">
        <v>282</v>
      </c>
      <c r="C59" s="2">
        <v>30102920</v>
      </c>
      <c r="D59" s="2">
        <v>31</v>
      </c>
      <c r="E59" s="67">
        <v>2</v>
      </c>
      <c r="F59" s="2"/>
      <c r="G59" s="11" t="s">
        <v>6</v>
      </c>
      <c r="H59" s="80" t="s">
        <v>60</v>
      </c>
      <c r="I59" s="77">
        <v>12100</v>
      </c>
      <c r="J59" s="77">
        <v>0</v>
      </c>
      <c r="K59" s="77">
        <v>0</v>
      </c>
      <c r="L59" s="77">
        <v>0</v>
      </c>
      <c r="M59" s="78">
        <f t="shared" si="0"/>
        <v>12100</v>
      </c>
      <c r="O59" s="79">
        <v>240</v>
      </c>
      <c r="P59" s="80" t="s">
        <v>284</v>
      </c>
    </row>
    <row r="60" spans="2:16" ht="11.25" customHeight="1">
      <c r="B60" s="2" t="s">
        <v>282</v>
      </c>
      <c r="C60" s="2">
        <v>30103057</v>
      </c>
      <c r="D60" s="2">
        <v>31</v>
      </c>
      <c r="E60" s="67">
        <v>2</v>
      </c>
      <c r="F60" s="2"/>
      <c r="G60" s="11" t="s">
        <v>170</v>
      </c>
      <c r="H60" s="80" t="s">
        <v>323</v>
      </c>
      <c r="I60" s="77">
        <v>0</v>
      </c>
      <c r="J60" s="77">
        <v>0</v>
      </c>
      <c r="K60" s="77">
        <v>0</v>
      </c>
      <c r="L60" s="77">
        <v>0</v>
      </c>
      <c r="M60" s="78">
        <f t="shared" si="0"/>
        <v>0</v>
      </c>
      <c r="O60" s="79">
        <v>270</v>
      </c>
      <c r="P60" s="80" t="s">
        <v>284</v>
      </c>
    </row>
    <row r="61" spans="2:16" ht="11.25" customHeight="1">
      <c r="B61" s="2" t="s">
        <v>282</v>
      </c>
      <c r="C61" s="2">
        <v>30105687</v>
      </c>
      <c r="D61" s="2">
        <v>31</v>
      </c>
      <c r="E61" s="67">
        <v>2</v>
      </c>
      <c r="F61" s="2"/>
      <c r="G61" s="11" t="s">
        <v>192</v>
      </c>
      <c r="H61" s="80" t="s">
        <v>324</v>
      </c>
      <c r="I61" s="77">
        <v>0</v>
      </c>
      <c r="J61" s="77">
        <v>0</v>
      </c>
      <c r="K61" s="77">
        <v>0</v>
      </c>
      <c r="L61" s="77">
        <v>0</v>
      </c>
      <c r="M61" s="78">
        <f t="shared" si="0"/>
        <v>0</v>
      </c>
      <c r="O61" s="79">
        <v>180</v>
      </c>
      <c r="P61" s="80" t="s">
        <v>284</v>
      </c>
    </row>
    <row r="62" spans="2:16" ht="11.25" customHeight="1">
      <c r="B62" s="2" t="s">
        <v>282</v>
      </c>
      <c r="C62" s="2">
        <v>30106097</v>
      </c>
      <c r="D62" s="2">
        <v>31</v>
      </c>
      <c r="E62" s="67">
        <v>2</v>
      </c>
      <c r="F62" s="2"/>
      <c r="G62" s="11" t="s">
        <v>192</v>
      </c>
      <c r="H62" s="80" t="s">
        <v>325</v>
      </c>
      <c r="I62" s="77">
        <v>0</v>
      </c>
      <c r="J62" s="77">
        <v>0</v>
      </c>
      <c r="K62" s="77">
        <v>0</v>
      </c>
      <c r="L62" s="77">
        <v>0</v>
      </c>
      <c r="M62" s="78">
        <f t="shared" si="0"/>
        <v>0</v>
      </c>
      <c r="O62" s="79">
        <v>90</v>
      </c>
      <c r="P62" s="80" t="s">
        <v>284</v>
      </c>
    </row>
    <row r="63" spans="2:16" ht="11.25" customHeight="1">
      <c r="B63" s="2" t="s">
        <v>282</v>
      </c>
      <c r="C63" s="2">
        <v>30107242</v>
      </c>
      <c r="D63" s="2">
        <v>31</v>
      </c>
      <c r="E63" s="67">
        <v>2</v>
      </c>
      <c r="F63" s="2"/>
      <c r="G63" s="11" t="s">
        <v>145</v>
      </c>
      <c r="H63" s="80" t="s">
        <v>326</v>
      </c>
      <c r="I63" s="77">
        <v>0</v>
      </c>
      <c r="J63" s="77">
        <v>0</v>
      </c>
      <c r="K63" s="77">
        <v>0</v>
      </c>
      <c r="L63" s="77">
        <v>0</v>
      </c>
      <c r="M63" s="78">
        <f t="shared" si="0"/>
        <v>0</v>
      </c>
      <c r="O63" s="79">
        <v>120</v>
      </c>
      <c r="P63" s="80" t="s">
        <v>284</v>
      </c>
    </row>
    <row r="64" spans="2:16" ht="11.25" customHeight="1">
      <c r="B64" s="2" t="s">
        <v>282</v>
      </c>
      <c r="C64" s="2">
        <v>30108034</v>
      </c>
      <c r="D64" s="2">
        <v>31</v>
      </c>
      <c r="E64" s="67">
        <v>2</v>
      </c>
      <c r="F64" s="2"/>
      <c r="G64" s="11" t="s">
        <v>187</v>
      </c>
      <c r="H64" s="80" t="s">
        <v>327</v>
      </c>
      <c r="I64" s="77">
        <v>0</v>
      </c>
      <c r="J64" s="77">
        <v>0</v>
      </c>
      <c r="K64" s="77">
        <v>0</v>
      </c>
      <c r="L64" s="77">
        <v>0</v>
      </c>
      <c r="M64" s="78">
        <f t="shared" si="0"/>
        <v>0</v>
      </c>
      <c r="O64" s="79">
        <v>300</v>
      </c>
      <c r="P64" s="80" t="s">
        <v>284</v>
      </c>
    </row>
    <row r="65" spans="2:16" ht="11.25" customHeight="1">
      <c r="B65" s="2" t="s">
        <v>282</v>
      </c>
      <c r="C65" s="2">
        <v>30109348</v>
      </c>
      <c r="D65" s="2">
        <v>31</v>
      </c>
      <c r="E65" s="67">
        <v>2</v>
      </c>
      <c r="F65" s="2"/>
      <c r="G65" s="11" t="s">
        <v>178</v>
      </c>
      <c r="H65" s="80" t="s">
        <v>328</v>
      </c>
      <c r="I65" s="77">
        <v>0</v>
      </c>
      <c r="J65" s="77">
        <v>0</v>
      </c>
      <c r="K65" s="77">
        <v>38284</v>
      </c>
      <c r="L65" s="77">
        <v>85359</v>
      </c>
      <c r="M65" s="78">
        <f t="shared" si="0"/>
        <v>123643</v>
      </c>
      <c r="O65" s="79">
        <v>150</v>
      </c>
      <c r="P65" s="80" t="s">
        <v>284</v>
      </c>
    </row>
    <row r="66" spans="2:16" ht="11.25" customHeight="1">
      <c r="B66" s="2" t="s">
        <v>282</v>
      </c>
      <c r="C66" s="2">
        <v>30109624</v>
      </c>
      <c r="D66" s="2">
        <v>31</v>
      </c>
      <c r="E66" s="67">
        <v>2</v>
      </c>
      <c r="F66" s="2"/>
      <c r="G66" s="11" t="s">
        <v>6</v>
      </c>
      <c r="H66" s="80" t="s">
        <v>329</v>
      </c>
      <c r="I66" s="77">
        <v>0</v>
      </c>
      <c r="J66" s="77">
        <v>0</v>
      </c>
      <c r="K66" s="77">
        <v>0</v>
      </c>
      <c r="L66" s="77">
        <v>0</v>
      </c>
      <c r="M66" s="78">
        <f t="shared" si="0"/>
        <v>0</v>
      </c>
      <c r="O66" s="79">
        <v>450</v>
      </c>
      <c r="P66" s="80" t="s">
        <v>295</v>
      </c>
    </row>
    <row r="67" spans="2:16" ht="11.25" customHeight="1">
      <c r="B67" s="2" t="s">
        <v>282</v>
      </c>
      <c r="C67" s="2">
        <v>30109628</v>
      </c>
      <c r="D67" s="2">
        <v>31</v>
      </c>
      <c r="E67" s="67">
        <v>2</v>
      </c>
      <c r="F67" s="2"/>
      <c r="G67" s="11" t="s">
        <v>158</v>
      </c>
      <c r="H67" s="80" t="s">
        <v>330</v>
      </c>
      <c r="I67" s="77">
        <v>0</v>
      </c>
      <c r="J67" s="77">
        <v>0</v>
      </c>
      <c r="K67" s="77">
        <v>0</v>
      </c>
      <c r="L67" s="77">
        <v>77029</v>
      </c>
      <c r="M67" s="78">
        <f t="shared" si="0"/>
        <v>77029</v>
      </c>
      <c r="O67" s="79">
        <v>90</v>
      </c>
      <c r="P67" s="80" t="s">
        <v>284</v>
      </c>
    </row>
    <row r="68" spans="2:16" ht="11.25" customHeight="1">
      <c r="B68" s="2" t="s">
        <v>282</v>
      </c>
      <c r="C68" s="2">
        <v>30109635</v>
      </c>
      <c r="D68" s="2">
        <v>31</v>
      </c>
      <c r="E68" s="67">
        <v>2</v>
      </c>
      <c r="F68" s="2"/>
      <c r="G68" s="11" t="s">
        <v>189</v>
      </c>
      <c r="H68" s="80" t="s">
        <v>331</v>
      </c>
      <c r="I68" s="77">
        <v>0</v>
      </c>
      <c r="J68" s="77">
        <v>0</v>
      </c>
      <c r="K68" s="77">
        <v>0</v>
      </c>
      <c r="L68" s="77">
        <v>0</v>
      </c>
      <c r="M68" s="78">
        <f t="shared" si="0"/>
        <v>0</v>
      </c>
      <c r="O68" s="79">
        <v>120</v>
      </c>
      <c r="P68" s="80" t="s">
        <v>284</v>
      </c>
    </row>
    <row r="69" spans="2:16" ht="11.25" customHeight="1">
      <c r="B69" s="2" t="s">
        <v>282</v>
      </c>
      <c r="C69" s="2">
        <v>30110145</v>
      </c>
      <c r="D69" s="2">
        <v>31</v>
      </c>
      <c r="E69" s="67">
        <v>2</v>
      </c>
      <c r="F69" s="2"/>
      <c r="G69" s="11" t="s">
        <v>161</v>
      </c>
      <c r="H69" s="80" t="s">
        <v>332</v>
      </c>
      <c r="I69" s="77">
        <v>0</v>
      </c>
      <c r="J69" s="77">
        <v>0</v>
      </c>
      <c r="K69" s="77">
        <v>0</v>
      </c>
      <c r="L69" s="77">
        <v>0</v>
      </c>
      <c r="M69" s="78">
        <f aca="true" t="shared" si="1" ref="M69:M132">SUM(I69:L69)</f>
        <v>0</v>
      </c>
      <c r="O69" s="79">
        <v>420</v>
      </c>
      <c r="P69" s="80" t="s">
        <v>284</v>
      </c>
    </row>
    <row r="70" spans="2:16" ht="11.25" customHeight="1">
      <c r="B70" s="2" t="s">
        <v>282</v>
      </c>
      <c r="C70" s="2">
        <v>30110524</v>
      </c>
      <c r="D70" s="2">
        <v>31</v>
      </c>
      <c r="E70" s="67">
        <v>2</v>
      </c>
      <c r="F70" s="2"/>
      <c r="G70" s="11" t="s">
        <v>198</v>
      </c>
      <c r="H70" s="80" t="s">
        <v>61</v>
      </c>
      <c r="I70" s="77">
        <v>155104</v>
      </c>
      <c r="J70" s="77">
        <v>112677</v>
      </c>
      <c r="K70" s="77">
        <v>16386</v>
      </c>
      <c r="L70" s="77">
        <v>47121</v>
      </c>
      <c r="M70" s="78">
        <f t="shared" si="1"/>
        <v>331288</v>
      </c>
      <c r="O70" s="79">
        <v>450</v>
      </c>
      <c r="P70" s="80" t="s">
        <v>284</v>
      </c>
    </row>
    <row r="71" spans="2:16" ht="11.25" customHeight="1">
      <c r="B71" s="2" t="s">
        <v>282</v>
      </c>
      <c r="C71" s="2">
        <v>30110669</v>
      </c>
      <c r="D71" s="2">
        <v>31</v>
      </c>
      <c r="E71" s="67">
        <v>2</v>
      </c>
      <c r="F71" s="2"/>
      <c r="G71" s="11" t="s">
        <v>199</v>
      </c>
      <c r="H71" s="80" t="s">
        <v>62</v>
      </c>
      <c r="I71" s="77">
        <v>127439</v>
      </c>
      <c r="J71" s="77">
        <v>1015319</v>
      </c>
      <c r="K71" s="77">
        <v>791794</v>
      </c>
      <c r="L71" s="77">
        <v>903693</v>
      </c>
      <c r="M71" s="78">
        <f t="shared" si="1"/>
        <v>2838245</v>
      </c>
      <c r="O71" s="79">
        <v>630</v>
      </c>
      <c r="P71" s="80" t="s">
        <v>284</v>
      </c>
    </row>
    <row r="72" spans="2:16" ht="11.25" customHeight="1">
      <c r="B72" s="2" t="s">
        <v>282</v>
      </c>
      <c r="C72" s="2">
        <v>30110910</v>
      </c>
      <c r="D72" s="2">
        <v>31</v>
      </c>
      <c r="E72" s="67">
        <v>2</v>
      </c>
      <c r="F72" s="2"/>
      <c r="G72" s="11" t="s">
        <v>167</v>
      </c>
      <c r="H72" s="80" t="s">
        <v>333</v>
      </c>
      <c r="I72" s="77">
        <v>0</v>
      </c>
      <c r="J72" s="77">
        <v>0</v>
      </c>
      <c r="K72" s="77">
        <v>0</v>
      </c>
      <c r="L72" s="77">
        <v>136685</v>
      </c>
      <c r="M72" s="78">
        <f t="shared" si="1"/>
        <v>136685</v>
      </c>
      <c r="O72" s="79">
        <v>180</v>
      </c>
      <c r="P72" s="80" t="s">
        <v>284</v>
      </c>
    </row>
    <row r="73" spans="2:16" ht="11.25" customHeight="1">
      <c r="B73" s="2" t="s">
        <v>282</v>
      </c>
      <c r="C73" s="2">
        <v>30113181</v>
      </c>
      <c r="D73" s="2">
        <v>31</v>
      </c>
      <c r="E73" s="67">
        <v>2</v>
      </c>
      <c r="F73" s="2"/>
      <c r="G73" s="11" t="s">
        <v>168</v>
      </c>
      <c r="H73" s="80" t="s">
        <v>334</v>
      </c>
      <c r="I73" s="77">
        <v>0</v>
      </c>
      <c r="J73" s="77">
        <v>0</v>
      </c>
      <c r="K73" s="77">
        <v>150387</v>
      </c>
      <c r="L73" s="77">
        <v>46691</v>
      </c>
      <c r="M73" s="78">
        <f t="shared" si="1"/>
        <v>197078</v>
      </c>
      <c r="O73" s="79">
        <v>180</v>
      </c>
      <c r="P73" s="80" t="s">
        <v>295</v>
      </c>
    </row>
    <row r="74" spans="2:16" ht="11.25" customHeight="1">
      <c r="B74" s="2" t="s">
        <v>282</v>
      </c>
      <c r="C74" s="2">
        <v>30113459</v>
      </c>
      <c r="D74" s="2">
        <v>31</v>
      </c>
      <c r="E74" s="67">
        <v>2</v>
      </c>
      <c r="F74" s="2"/>
      <c r="G74" s="11" t="s">
        <v>192</v>
      </c>
      <c r="H74" s="80" t="s">
        <v>335</v>
      </c>
      <c r="I74" s="77">
        <v>0</v>
      </c>
      <c r="J74" s="77">
        <v>0</v>
      </c>
      <c r="K74" s="77">
        <v>0</v>
      </c>
      <c r="L74" s="77">
        <v>0</v>
      </c>
      <c r="M74" s="78">
        <f t="shared" si="1"/>
        <v>0</v>
      </c>
      <c r="O74" s="79">
        <v>180</v>
      </c>
      <c r="P74" s="80" t="s">
        <v>284</v>
      </c>
    </row>
    <row r="75" spans="2:16" ht="11.25" customHeight="1">
      <c r="B75" s="2" t="s">
        <v>282</v>
      </c>
      <c r="C75" s="2">
        <v>30113493</v>
      </c>
      <c r="D75" s="2">
        <v>31</v>
      </c>
      <c r="E75" s="67">
        <v>2</v>
      </c>
      <c r="F75" s="2"/>
      <c r="G75" s="11" t="s">
        <v>192</v>
      </c>
      <c r="H75" s="80" t="s">
        <v>336</v>
      </c>
      <c r="I75" s="77">
        <v>0</v>
      </c>
      <c r="J75" s="77">
        <v>0</v>
      </c>
      <c r="K75" s="77">
        <v>0</v>
      </c>
      <c r="L75" s="77">
        <v>0</v>
      </c>
      <c r="M75" s="78">
        <f t="shared" si="1"/>
        <v>0</v>
      </c>
      <c r="O75" s="79">
        <v>210</v>
      </c>
      <c r="P75" s="80" t="s">
        <v>284</v>
      </c>
    </row>
    <row r="76" spans="2:16" ht="11.25" customHeight="1">
      <c r="B76" s="2" t="s">
        <v>282</v>
      </c>
      <c r="C76" s="2">
        <v>30114624</v>
      </c>
      <c r="D76" s="2">
        <v>31</v>
      </c>
      <c r="E76" s="67">
        <v>2</v>
      </c>
      <c r="F76" s="2"/>
      <c r="G76" s="11" t="s">
        <v>158</v>
      </c>
      <c r="H76" s="80" t="s">
        <v>337</v>
      </c>
      <c r="I76" s="77">
        <v>0</v>
      </c>
      <c r="J76" s="77">
        <v>0</v>
      </c>
      <c r="K76" s="77">
        <v>0</v>
      </c>
      <c r="L76" s="77">
        <v>0</v>
      </c>
      <c r="M76" s="78">
        <f t="shared" si="1"/>
        <v>0</v>
      </c>
      <c r="O76" s="79">
        <v>420</v>
      </c>
      <c r="P76" s="80" t="s">
        <v>284</v>
      </c>
    </row>
    <row r="77" spans="2:16" ht="11.25" customHeight="1">
      <c r="B77" s="2" t="s">
        <v>282</v>
      </c>
      <c r="C77" s="2">
        <v>30114776</v>
      </c>
      <c r="D77" s="2">
        <v>31</v>
      </c>
      <c r="E77" s="67">
        <v>2</v>
      </c>
      <c r="F77" s="2"/>
      <c r="G77" s="11" t="s">
        <v>193</v>
      </c>
      <c r="H77" s="80" t="s">
        <v>63</v>
      </c>
      <c r="I77" s="77">
        <v>12402</v>
      </c>
      <c r="J77" s="77">
        <v>14883</v>
      </c>
      <c r="K77" s="77">
        <v>0</v>
      </c>
      <c r="L77" s="77">
        <v>0</v>
      </c>
      <c r="M77" s="78">
        <f t="shared" si="1"/>
        <v>27285</v>
      </c>
      <c r="O77" s="79">
        <v>300</v>
      </c>
      <c r="P77" s="80" t="s">
        <v>295</v>
      </c>
    </row>
    <row r="78" spans="2:16" ht="11.25" customHeight="1">
      <c r="B78" s="2" t="s">
        <v>282</v>
      </c>
      <c r="C78" s="2">
        <v>30114839</v>
      </c>
      <c r="D78" s="2">
        <v>31</v>
      </c>
      <c r="E78" s="67">
        <v>2</v>
      </c>
      <c r="F78" s="2"/>
      <c r="G78" s="11" t="s">
        <v>184</v>
      </c>
      <c r="H78" s="80" t="s">
        <v>64</v>
      </c>
      <c r="I78" s="77">
        <v>126624</v>
      </c>
      <c r="J78" s="77">
        <v>113340</v>
      </c>
      <c r="K78" s="77">
        <v>0</v>
      </c>
      <c r="L78" s="77">
        <v>209279</v>
      </c>
      <c r="M78" s="78">
        <f t="shared" si="1"/>
        <v>449243</v>
      </c>
      <c r="O78" s="79">
        <v>120</v>
      </c>
      <c r="P78" s="80" t="s">
        <v>284</v>
      </c>
    </row>
    <row r="79" spans="2:16" ht="11.25" customHeight="1">
      <c r="B79" s="2" t="s">
        <v>282</v>
      </c>
      <c r="C79" s="2">
        <v>30115472</v>
      </c>
      <c r="D79" s="2">
        <v>31</v>
      </c>
      <c r="E79" s="67">
        <v>2</v>
      </c>
      <c r="F79" s="2"/>
      <c r="G79" s="11" t="s">
        <v>189</v>
      </c>
      <c r="H79" s="80" t="s">
        <v>65</v>
      </c>
      <c r="I79" s="77">
        <v>0</v>
      </c>
      <c r="J79" s="77">
        <v>35363</v>
      </c>
      <c r="K79" s="77">
        <v>44205</v>
      </c>
      <c r="L79" s="77">
        <v>0</v>
      </c>
      <c r="M79" s="78">
        <f t="shared" si="1"/>
        <v>79568</v>
      </c>
      <c r="O79" s="79">
        <v>240</v>
      </c>
      <c r="P79" s="80" t="s">
        <v>295</v>
      </c>
    </row>
    <row r="80" spans="2:16" ht="11.25" customHeight="1">
      <c r="B80" s="2" t="s">
        <v>282</v>
      </c>
      <c r="C80" s="2">
        <v>30116015</v>
      </c>
      <c r="D80" s="2">
        <v>31</v>
      </c>
      <c r="E80" s="67">
        <v>2</v>
      </c>
      <c r="F80" s="2"/>
      <c r="G80" s="11" t="s">
        <v>195</v>
      </c>
      <c r="H80" s="80" t="s">
        <v>66</v>
      </c>
      <c r="I80" s="77">
        <v>32312</v>
      </c>
      <c r="J80" s="77">
        <v>1702</v>
      </c>
      <c r="K80" s="77">
        <v>0</v>
      </c>
      <c r="L80" s="77">
        <v>0</v>
      </c>
      <c r="M80" s="78">
        <f t="shared" si="1"/>
        <v>34014</v>
      </c>
      <c r="O80" s="79">
        <v>120</v>
      </c>
      <c r="P80" s="80" t="s">
        <v>284</v>
      </c>
    </row>
    <row r="81" spans="2:16" ht="11.25" customHeight="1">
      <c r="B81" s="2" t="s">
        <v>282</v>
      </c>
      <c r="C81" s="2">
        <v>30120968</v>
      </c>
      <c r="D81" s="2">
        <v>31</v>
      </c>
      <c r="E81" s="67">
        <v>2</v>
      </c>
      <c r="F81" s="2"/>
      <c r="G81" s="11" t="s">
        <v>163</v>
      </c>
      <c r="H81" s="80" t="s">
        <v>67</v>
      </c>
      <c r="I81" s="77">
        <v>1157063</v>
      </c>
      <c r="J81" s="77">
        <v>0</v>
      </c>
      <c r="K81" s="77">
        <v>0</v>
      </c>
      <c r="L81" s="77">
        <v>2937</v>
      </c>
      <c r="M81" s="78">
        <f t="shared" si="1"/>
        <v>1160000</v>
      </c>
      <c r="O81" s="79">
        <v>180</v>
      </c>
      <c r="P81" s="80" t="s">
        <v>284</v>
      </c>
    </row>
    <row r="82" spans="2:16" ht="11.25" customHeight="1">
      <c r="B82" s="2" t="s">
        <v>282</v>
      </c>
      <c r="C82" s="2">
        <v>30121518</v>
      </c>
      <c r="D82" s="2">
        <v>31</v>
      </c>
      <c r="E82" s="67">
        <v>2</v>
      </c>
      <c r="F82" s="2"/>
      <c r="G82" s="11" t="s">
        <v>149</v>
      </c>
      <c r="H82" s="80" t="s">
        <v>338</v>
      </c>
      <c r="I82" s="77">
        <v>0</v>
      </c>
      <c r="J82" s="77">
        <v>0</v>
      </c>
      <c r="K82" s="77">
        <v>0</v>
      </c>
      <c r="L82" s="77">
        <v>0</v>
      </c>
      <c r="M82" s="78">
        <f t="shared" si="1"/>
        <v>0</v>
      </c>
      <c r="O82" s="79">
        <v>240</v>
      </c>
      <c r="P82" s="80" t="s">
        <v>284</v>
      </c>
    </row>
    <row r="83" spans="2:16" ht="11.25" customHeight="1">
      <c r="B83" s="2" t="s">
        <v>282</v>
      </c>
      <c r="C83" s="2">
        <v>30121726</v>
      </c>
      <c r="D83" s="2">
        <v>31</v>
      </c>
      <c r="E83" s="67">
        <v>2</v>
      </c>
      <c r="F83" s="2"/>
      <c r="G83" s="11" t="s">
        <v>200</v>
      </c>
      <c r="H83" s="80" t="s">
        <v>68</v>
      </c>
      <c r="I83" s="77">
        <v>250707</v>
      </c>
      <c r="J83" s="77">
        <v>79962</v>
      </c>
      <c r="K83" s="77">
        <v>36007</v>
      </c>
      <c r="L83" s="77">
        <v>0</v>
      </c>
      <c r="M83" s="78">
        <f t="shared" si="1"/>
        <v>366676</v>
      </c>
      <c r="O83" s="79">
        <v>180</v>
      </c>
      <c r="P83" s="80" t="s">
        <v>284</v>
      </c>
    </row>
    <row r="84" spans="2:16" ht="11.25" customHeight="1">
      <c r="B84" s="2" t="s">
        <v>282</v>
      </c>
      <c r="C84" s="2">
        <v>30123150</v>
      </c>
      <c r="D84" s="2">
        <v>31</v>
      </c>
      <c r="E84" s="67">
        <v>2</v>
      </c>
      <c r="F84" s="2"/>
      <c r="G84" s="11" t="s">
        <v>191</v>
      </c>
      <c r="H84" s="80" t="s">
        <v>69</v>
      </c>
      <c r="I84" s="77">
        <v>4036</v>
      </c>
      <c r="J84" s="77">
        <v>0</v>
      </c>
      <c r="K84" s="77">
        <v>0</v>
      </c>
      <c r="L84" s="77">
        <v>0</v>
      </c>
      <c r="M84" s="78">
        <f t="shared" si="1"/>
        <v>4036</v>
      </c>
      <c r="O84" s="79">
        <v>180</v>
      </c>
      <c r="P84" s="80" t="s">
        <v>284</v>
      </c>
    </row>
    <row r="85" spans="2:16" ht="11.25" customHeight="1">
      <c r="B85" s="2" t="s">
        <v>282</v>
      </c>
      <c r="C85" s="2">
        <v>30123365</v>
      </c>
      <c r="D85" s="2">
        <v>31</v>
      </c>
      <c r="E85" s="67">
        <v>2</v>
      </c>
      <c r="F85" s="2"/>
      <c r="G85" s="11" t="s">
        <v>147</v>
      </c>
      <c r="H85" s="80" t="s">
        <v>339</v>
      </c>
      <c r="I85" s="77">
        <v>0</v>
      </c>
      <c r="J85" s="77">
        <v>0</v>
      </c>
      <c r="K85" s="77">
        <v>0</v>
      </c>
      <c r="L85" s="77">
        <v>0</v>
      </c>
      <c r="M85" s="78">
        <f t="shared" si="1"/>
        <v>0</v>
      </c>
      <c r="O85" s="79">
        <v>420</v>
      </c>
      <c r="P85" s="80" t="s">
        <v>284</v>
      </c>
    </row>
    <row r="86" spans="2:16" ht="11.25" customHeight="1">
      <c r="B86" s="2" t="s">
        <v>282</v>
      </c>
      <c r="C86" s="2">
        <v>30124696</v>
      </c>
      <c r="D86" s="2">
        <v>31</v>
      </c>
      <c r="E86" s="67">
        <v>2</v>
      </c>
      <c r="F86" s="2"/>
      <c r="G86" s="11" t="s">
        <v>12</v>
      </c>
      <c r="H86" s="80" t="s">
        <v>340</v>
      </c>
      <c r="I86" s="77">
        <v>0</v>
      </c>
      <c r="J86" s="77">
        <v>0</v>
      </c>
      <c r="K86" s="77">
        <v>0</v>
      </c>
      <c r="L86" s="77">
        <v>0</v>
      </c>
      <c r="M86" s="78">
        <f t="shared" si="1"/>
        <v>0</v>
      </c>
      <c r="O86" s="79">
        <v>360</v>
      </c>
      <c r="P86" s="80" t="s">
        <v>284</v>
      </c>
    </row>
    <row r="87" spans="2:16" ht="11.25" customHeight="1">
      <c r="B87" s="2" t="s">
        <v>282</v>
      </c>
      <c r="C87" s="2">
        <v>30124763</v>
      </c>
      <c r="D87" s="2">
        <v>31</v>
      </c>
      <c r="E87" s="2">
        <v>3</v>
      </c>
      <c r="F87" s="2"/>
      <c r="G87" s="11" t="s">
        <v>184</v>
      </c>
      <c r="H87" s="80" t="s">
        <v>341</v>
      </c>
      <c r="I87" s="77">
        <v>0</v>
      </c>
      <c r="J87" s="77">
        <v>0</v>
      </c>
      <c r="K87" s="77">
        <v>0</v>
      </c>
      <c r="L87" s="77">
        <v>0</v>
      </c>
      <c r="M87" s="78">
        <f t="shared" si="1"/>
        <v>0</v>
      </c>
      <c r="O87" s="79">
        <v>1080</v>
      </c>
      <c r="P87" s="80" t="s">
        <v>284</v>
      </c>
    </row>
    <row r="88" spans="2:16" ht="11.25" customHeight="1">
      <c r="B88" s="2" t="s">
        <v>282</v>
      </c>
      <c r="C88" s="2">
        <v>30124773</v>
      </c>
      <c r="D88" s="2">
        <v>31</v>
      </c>
      <c r="E88" s="67">
        <v>2</v>
      </c>
      <c r="F88" s="2"/>
      <c r="G88" s="11" t="s">
        <v>8</v>
      </c>
      <c r="H88" s="80" t="s">
        <v>70</v>
      </c>
      <c r="I88" s="77">
        <v>34215</v>
      </c>
      <c r="J88" s="77">
        <v>0</v>
      </c>
      <c r="K88" s="77">
        <v>0</v>
      </c>
      <c r="L88" s="77">
        <v>0</v>
      </c>
      <c r="M88" s="78">
        <f t="shared" si="1"/>
        <v>34215</v>
      </c>
      <c r="O88" s="79">
        <v>240</v>
      </c>
      <c r="P88" s="80" t="s">
        <v>284</v>
      </c>
    </row>
    <row r="89" spans="2:16" ht="11.25" customHeight="1">
      <c r="B89" s="2" t="s">
        <v>282</v>
      </c>
      <c r="C89" s="2">
        <v>30126637</v>
      </c>
      <c r="D89" s="2">
        <v>31</v>
      </c>
      <c r="E89" s="67">
        <v>2</v>
      </c>
      <c r="F89" s="2"/>
      <c r="G89" s="11" t="s">
        <v>195</v>
      </c>
      <c r="H89" s="80" t="s">
        <v>71</v>
      </c>
      <c r="I89" s="77">
        <v>65429</v>
      </c>
      <c r="J89" s="77">
        <v>0</v>
      </c>
      <c r="K89" s="77">
        <v>0</v>
      </c>
      <c r="L89" s="77">
        <v>0</v>
      </c>
      <c r="M89" s="78">
        <f t="shared" si="1"/>
        <v>65429</v>
      </c>
      <c r="O89" s="79">
        <v>150</v>
      </c>
      <c r="P89" s="80" t="s">
        <v>284</v>
      </c>
    </row>
    <row r="90" spans="2:16" ht="11.25" customHeight="1">
      <c r="B90" s="2" t="s">
        <v>282</v>
      </c>
      <c r="C90" s="2">
        <v>30127203</v>
      </c>
      <c r="D90" s="2">
        <v>31</v>
      </c>
      <c r="E90" s="67">
        <v>2</v>
      </c>
      <c r="F90" s="2"/>
      <c r="G90" s="11" t="s">
        <v>200</v>
      </c>
      <c r="H90" s="80" t="s">
        <v>342</v>
      </c>
      <c r="I90" s="77">
        <v>0</v>
      </c>
      <c r="J90" s="77">
        <v>0</v>
      </c>
      <c r="K90" s="77">
        <v>0</v>
      </c>
      <c r="L90" s="77">
        <v>0</v>
      </c>
      <c r="M90" s="78">
        <f t="shared" si="1"/>
        <v>0</v>
      </c>
      <c r="O90" s="79">
        <v>90</v>
      </c>
      <c r="P90" s="80" t="s">
        <v>284</v>
      </c>
    </row>
    <row r="91" spans="2:16" ht="11.25" customHeight="1">
      <c r="B91" s="2" t="s">
        <v>282</v>
      </c>
      <c r="C91" s="2">
        <v>30127410</v>
      </c>
      <c r="D91" s="2">
        <v>31</v>
      </c>
      <c r="E91" s="67">
        <v>2</v>
      </c>
      <c r="F91" s="2"/>
      <c r="G91" s="11" t="s">
        <v>196</v>
      </c>
      <c r="H91" s="80" t="s">
        <v>343</v>
      </c>
      <c r="I91" s="77">
        <v>0</v>
      </c>
      <c r="J91" s="77">
        <v>0</v>
      </c>
      <c r="K91" s="77">
        <v>0</v>
      </c>
      <c r="L91" s="77">
        <v>0</v>
      </c>
      <c r="M91" s="78">
        <f t="shared" si="1"/>
        <v>0</v>
      </c>
      <c r="O91" s="79">
        <v>120</v>
      </c>
      <c r="P91" s="80" t="s">
        <v>284</v>
      </c>
    </row>
    <row r="92" spans="2:16" ht="11.25" customHeight="1">
      <c r="B92" s="2" t="s">
        <v>282</v>
      </c>
      <c r="C92" s="2">
        <v>30128150</v>
      </c>
      <c r="D92" s="2">
        <v>31</v>
      </c>
      <c r="E92" s="67">
        <v>2</v>
      </c>
      <c r="F92" s="2"/>
      <c r="G92" s="11" t="s">
        <v>178</v>
      </c>
      <c r="H92" s="80" t="s">
        <v>344</v>
      </c>
      <c r="I92" s="77">
        <v>0</v>
      </c>
      <c r="J92" s="77">
        <v>0</v>
      </c>
      <c r="K92" s="77">
        <v>0</v>
      </c>
      <c r="L92" s="77">
        <v>0</v>
      </c>
      <c r="M92" s="78">
        <f t="shared" si="1"/>
        <v>0</v>
      </c>
      <c r="O92" s="79">
        <v>60</v>
      </c>
      <c r="P92" s="80" t="s">
        <v>284</v>
      </c>
    </row>
    <row r="93" spans="2:16" ht="11.25" customHeight="1">
      <c r="B93" s="2" t="s">
        <v>282</v>
      </c>
      <c r="C93" s="2">
        <v>30128269</v>
      </c>
      <c r="D93" s="2">
        <v>31</v>
      </c>
      <c r="E93" s="67">
        <v>2</v>
      </c>
      <c r="F93" s="2"/>
      <c r="G93" s="11" t="s">
        <v>161</v>
      </c>
      <c r="H93" s="80" t="s">
        <v>345</v>
      </c>
      <c r="I93" s="77">
        <v>0</v>
      </c>
      <c r="J93" s="77">
        <v>0</v>
      </c>
      <c r="K93" s="77">
        <v>0</v>
      </c>
      <c r="L93" s="77">
        <v>0</v>
      </c>
      <c r="M93" s="78">
        <f t="shared" si="1"/>
        <v>0</v>
      </c>
      <c r="O93" s="79">
        <v>270</v>
      </c>
      <c r="P93" s="80" t="s">
        <v>284</v>
      </c>
    </row>
    <row r="94" spans="2:16" ht="11.25" customHeight="1">
      <c r="B94" s="2" t="s">
        <v>282</v>
      </c>
      <c r="C94" s="2">
        <v>30128327</v>
      </c>
      <c r="D94" s="2">
        <v>31</v>
      </c>
      <c r="E94" s="67">
        <v>2</v>
      </c>
      <c r="F94" s="2"/>
      <c r="G94" s="11" t="s">
        <v>163</v>
      </c>
      <c r="H94" s="80" t="s">
        <v>72</v>
      </c>
      <c r="I94" s="77">
        <v>0</v>
      </c>
      <c r="J94" s="77">
        <v>162832</v>
      </c>
      <c r="K94" s="77">
        <v>0</v>
      </c>
      <c r="L94" s="77">
        <v>0</v>
      </c>
      <c r="M94" s="78">
        <f t="shared" si="1"/>
        <v>162832</v>
      </c>
      <c r="O94" s="79">
        <v>180</v>
      </c>
      <c r="P94" s="80" t="s">
        <v>284</v>
      </c>
    </row>
    <row r="95" spans="2:16" ht="11.25" customHeight="1">
      <c r="B95" s="2" t="s">
        <v>282</v>
      </c>
      <c r="C95" s="2">
        <v>30128502</v>
      </c>
      <c r="D95" s="2">
        <v>31</v>
      </c>
      <c r="E95" s="67">
        <v>2</v>
      </c>
      <c r="F95" s="2"/>
      <c r="G95" s="11" t="s">
        <v>163</v>
      </c>
      <c r="H95" s="80" t="s">
        <v>73</v>
      </c>
      <c r="I95" s="77">
        <v>0</v>
      </c>
      <c r="J95" s="77">
        <v>162849</v>
      </c>
      <c r="K95" s="77">
        <v>19052</v>
      </c>
      <c r="L95" s="77">
        <v>0</v>
      </c>
      <c r="M95" s="78">
        <f t="shared" si="1"/>
        <v>181901</v>
      </c>
      <c r="O95" s="79">
        <v>180</v>
      </c>
      <c r="P95" s="80" t="s">
        <v>284</v>
      </c>
    </row>
    <row r="96" spans="2:16" ht="11.25" customHeight="1">
      <c r="B96" s="2" t="s">
        <v>282</v>
      </c>
      <c r="C96" s="2">
        <v>30129329</v>
      </c>
      <c r="D96" s="2">
        <v>31</v>
      </c>
      <c r="E96" s="67">
        <v>2</v>
      </c>
      <c r="F96" s="2"/>
      <c r="G96" s="11" t="s">
        <v>186</v>
      </c>
      <c r="H96" s="80" t="s">
        <v>346</v>
      </c>
      <c r="I96" s="77">
        <v>0</v>
      </c>
      <c r="J96" s="77">
        <v>0</v>
      </c>
      <c r="K96" s="77">
        <v>0</v>
      </c>
      <c r="L96" s="77">
        <v>0</v>
      </c>
      <c r="M96" s="78">
        <f t="shared" si="1"/>
        <v>0</v>
      </c>
      <c r="O96" s="79">
        <v>360</v>
      </c>
      <c r="P96" s="80" t="s">
        <v>284</v>
      </c>
    </row>
    <row r="97" spans="2:16" ht="11.25" customHeight="1">
      <c r="B97" s="2" t="s">
        <v>282</v>
      </c>
      <c r="C97" s="2">
        <v>30130334</v>
      </c>
      <c r="D97" s="2">
        <v>31</v>
      </c>
      <c r="E97" s="67">
        <v>2</v>
      </c>
      <c r="F97" s="2"/>
      <c r="G97" s="11" t="s">
        <v>184</v>
      </c>
      <c r="H97" s="80" t="s">
        <v>347</v>
      </c>
      <c r="I97" s="77">
        <v>0</v>
      </c>
      <c r="J97" s="77">
        <v>0</v>
      </c>
      <c r="K97" s="77">
        <v>303784</v>
      </c>
      <c r="L97" s="77">
        <v>300146</v>
      </c>
      <c r="M97" s="78">
        <f t="shared" si="1"/>
        <v>603930</v>
      </c>
      <c r="O97" s="79">
        <v>150</v>
      </c>
      <c r="P97" s="80" t="s">
        <v>284</v>
      </c>
    </row>
    <row r="98" spans="2:16" ht="11.25" customHeight="1">
      <c r="B98" s="2" t="s">
        <v>282</v>
      </c>
      <c r="C98" s="2">
        <v>30130885</v>
      </c>
      <c r="D98" s="2">
        <v>31</v>
      </c>
      <c r="E98" s="67">
        <v>2</v>
      </c>
      <c r="F98" s="2"/>
      <c r="G98" s="11" t="s">
        <v>9</v>
      </c>
      <c r="H98" s="80" t="s">
        <v>74</v>
      </c>
      <c r="I98" s="77">
        <v>99976</v>
      </c>
      <c r="J98" s="77">
        <v>1130525</v>
      </c>
      <c r="K98" s="77">
        <v>1733994</v>
      </c>
      <c r="L98" s="77">
        <v>440308</v>
      </c>
      <c r="M98" s="78">
        <f t="shared" si="1"/>
        <v>3404803</v>
      </c>
      <c r="O98" s="79">
        <v>240</v>
      </c>
      <c r="P98" s="80" t="s">
        <v>284</v>
      </c>
    </row>
    <row r="99" spans="2:16" ht="11.25" customHeight="1">
      <c r="B99" s="2" t="s">
        <v>282</v>
      </c>
      <c r="C99" s="2">
        <v>30131692</v>
      </c>
      <c r="D99" s="2">
        <v>31</v>
      </c>
      <c r="E99" s="67">
        <v>2</v>
      </c>
      <c r="F99" s="2"/>
      <c r="G99" s="11" t="s">
        <v>149</v>
      </c>
      <c r="H99" s="80" t="s">
        <v>348</v>
      </c>
      <c r="I99" s="77">
        <v>0</v>
      </c>
      <c r="J99" s="77">
        <v>0</v>
      </c>
      <c r="K99" s="77">
        <v>0</v>
      </c>
      <c r="L99" s="77">
        <v>0</v>
      </c>
      <c r="M99" s="78">
        <f t="shared" si="1"/>
        <v>0</v>
      </c>
      <c r="O99" s="79">
        <v>180</v>
      </c>
      <c r="P99" s="80" t="s">
        <v>284</v>
      </c>
    </row>
    <row r="100" spans="2:16" ht="11.25" customHeight="1">
      <c r="B100" s="2" t="s">
        <v>282</v>
      </c>
      <c r="C100" s="2">
        <v>30132343</v>
      </c>
      <c r="D100" s="2">
        <v>31</v>
      </c>
      <c r="E100" s="67">
        <v>2</v>
      </c>
      <c r="F100" s="2"/>
      <c r="G100" s="11" t="s">
        <v>191</v>
      </c>
      <c r="H100" s="80" t="s">
        <v>349</v>
      </c>
      <c r="I100" s="77">
        <v>0</v>
      </c>
      <c r="J100" s="77">
        <v>0</v>
      </c>
      <c r="K100" s="77">
        <v>10012</v>
      </c>
      <c r="L100" s="77">
        <v>0</v>
      </c>
      <c r="M100" s="78">
        <f t="shared" si="1"/>
        <v>10012</v>
      </c>
      <c r="O100" s="79">
        <v>150</v>
      </c>
      <c r="P100" s="80" t="s">
        <v>284</v>
      </c>
    </row>
    <row r="101" spans="2:16" ht="11.25" customHeight="1">
      <c r="B101" s="2" t="s">
        <v>282</v>
      </c>
      <c r="C101" s="2">
        <v>30134512</v>
      </c>
      <c r="D101" s="2">
        <v>31</v>
      </c>
      <c r="E101" s="67">
        <v>2</v>
      </c>
      <c r="F101" s="2"/>
      <c r="G101" s="11" t="s">
        <v>185</v>
      </c>
      <c r="H101" s="80" t="s">
        <v>350</v>
      </c>
      <c r="I101" s="77">
        <v>0</v>
      </c>
      <c r="J101" s="77">
        <v>0</v>
      </c>
      <c r="K101" s="77">
        <v>0</v>
      </c>
      <c r="L101" s="77">
        <v>48360</v>
      </c>
      <c r="M101" s="78">
        <f t="shared" si="1"/>
        <v>48360</v>
      </c>
      <c r="O101" s="79">
        <v>450</v>
      </c>
      <c r="P101" s="80" t="s">
        <v>284</v>
      </c>
    </row>
    <row r="102" spans="2:16" ht="11.25" customHeight="1">
      <c r="B102" s="2" t="s">
        <v>282</v>
      </c>
      <c r="C102" s="2">
        <v>30134652</v>
      </c>
      <c r="D102" s="2">
        <v>31</v>
      </c>
      <c r="E102" s="67">
        <v>2</v>
      </c>
      <c r="F102" s="2"/>
      <c r="G102" s="11" t="s">
        <v>159</v>
      </c>
      <c r="H102" s="80" t="s">
        <v>351</v>
      </c>
      <c r="I102" s="77">
        <v>0</v>
      </c>
      <c r="J102" s="77">
        <v>0</v>
      </c>
      <c r="K102" s="77">
        <v>0</v>
      </c>
      <c r="L102" s="77">
        <v>0</v>
      </c>
      <c r="M102" s="78">
        <f t="shared" si="1"/>
        <v>0</v>
      </c>
      <c r="O102" s="79">
        <v>330</v>
      </c>
      <c r="P102" s="80" t="s">
        <v>284</v>
      </c>
    </row>
    <row r="103" spans="2:16" ht="11.25" customHeight="1">
      <c r="B103" s="2" t="s">
        <v>282</v>
      </c>
      <c r="C103" s="2">
        <v>30135586</v>
      </c>
      <c r="D103" s="2">
        <v>31</v>
      </c>
      <c r="E103" s="67">
        <v>2</v>
      </c>
      <c r="F103" s="2"/>
      <c r="G103" s="11" t="s">
        <v>185</v>
      </c>
      <c r="H103" s="80" t="s">
        <v>352</v>
      </c>
      <c r="I103" s="77">
        <v>0</v>
      </c>
      <c r="J103" s="77">
        <v>0</v>
      </c>
      <c r="K103" s="77">
        <v>0</v>
      </c>
      <c r="L103" s="77">
        <v>0</v>
      </c>
      <c r="M103" s="78">
        <f t="shared" si="1"/>
        <v>0</v>
      </c>
      <c r="O103" s="79">
        <v>270</v>
      </c>
      <c r="P103" s="80" t="s">
        <v>284</v>
      </c>
    </row>
    <row r="104" spans="2:16" ht="11.25" customHeight="1">
      <c r="B104" s="2" t="s">
        <v>282</v>
      </c>
      <c r="C104" s="2">
        <v>30136092</v>
      </c>
      <c r="D104" s="2">
        <v>31</v>
      </c>
      <c r="E104" s="67">
        <v>2</v>
      </c>
      <c r="F104" s="2"/>
      <c r="G104" s="11" t="s">
        <v>170</v>
      </c>
      <c r="H104" s="80" t="s">
        <v>353</v>
      </c>
      <c r="I104" s="77">
        <v>0</v>
      </c>
      <c r="J104" s="77">
        <v>0</v>
      </c>
      <c r="K104" s="77">
        <v>0</v>
      </c>
      <c r="L104" s="77">
        <v>0</v>
      </c>
      <c r="M104" s="78">
        <f t="shared" si="1"/>
        <v>0</v>
      </c>
      <c r="O104" s="79">
        <v>780</v>
      </c>
      <c r="P104" s="80" t="s">
        <v>284</v>
      </c>
    </row>
    <row r="105" spans="2:16" ht="11.25" customHeight="1">
      <c r="B105" s="2" t="s">
        <v>282</v>
      </c>
      <c r="C105" s="2">
        <v>30136209</v>
      </c>
      <c r="D105" s="2">
        <v>31</v>
      </c>
      <c r="E105" s="67">
        <v>2</v>
      </c>
      <c r="F105" s="2"/>
      <c r="G105" s="11" t="s">
        <v>2</v>
      </c>
      <c r="H105" s="80" t="s">
        <v>75</v>
      </c>
      <c r="I105" s="77">
        <v>298668</v>
      </c>
      <c r="J105" s="77">
        <v>186329</v>
      </c>
      <c r="K105" s="77">
        <v>0</v>
      </c>
      <c r="L105" s="77">
        <v>20147</v>
      </c>
      <c r="M105" s="78">
        <f t="shared" si="1"/>
        <v>505144</v>
      </c>
      <c r="O105" s="79">
        <v>90</v>
      </c>
      <c r="P105" s="80" t="s">
        <v>284</v>
      </c>
    </row>
    <row r="106" spans="2:16" ht="11.25" customHeight="1">
      <c r="B106" s="2" t="s">
        <v>282</v>
      </c>
      <c r="C106" s="2">
        <v>30137240</v>
      </c>
      <c r="D106" s="2">
        <v>31</v>
      </c>
      <c r="E106" s="67">
        <v>2</v>
      </c>
      <c r="F106" s="2"/>
      <c r="G106" s="11" t="s">
        <v>201</v>
      </c>
      <c r="H106" s="80" t="s">
        <v>76</v>
      </c>
      <c r="I106" s="77">
        <v>0</v>
      </c>
      <c r="J106" s="77">
        <v>425476</v>
      </c>
      <c r="K106" s="77">
        <v>73122</v>
      </c>
      <c r="L106" s="77">
        <v>0</v>
      </c>
      <c r="M106" s="78">
        <f t="shared" si="1"/>
        <v>498598</v>
      </c>
      <c r="O106" s="79">
        <v>30</v>
      </c>
      <c r="P106" s="80" t="s">
        <v>284</v>
      </c>
    </row>
    <row r="107" spans="2:16" ht="11.25" customHeight="1">
      <c r="B107" s="2" t="s">
        <v>282</v>
      </c>
      <c r="C107" s="2">
        <v>30137820</v>
      </c>
      <c r="D107" s="2">
        <v>31</v>
      </c>
      <c r="E107" s="67">
        <v>2</v>
      </c>
      <c r="F107" s="2"/>
      <c r="G107" s="11" t="s">
        <v>172</v>
      </c>
      <c r="H107" s="80" t="s">
        <v>354</v>
      </c>
      <c r="I107" s="77">
        <v>0</v>
      </c>
      <c r="J107" s="77">
        <v>0</v>
      </c>
      <c r="K107" s="77">
        <v>0</v>
      </c>
      <c r="L107" s="77">
        <v>0</v>
      </c>
      <c r="M107" s="78">
        <f t="shared" si="1"/>
        <v>0</v>
      </c>
      <c r="O107" s="79">
        <v>210</v>
      </c>
      <c r="P107" s="80" t="s">
        <v>284</v>
      </c>
    </row>
    <row r="108" spans="2:16" ht="11.25" customHeight="1">
      <c r="B108" s="2" t="s">
        <v>282</v>
      </c>
      <c r="C108" s="2">
        <v>30137965</v>
      </c>
      <c r="D108" s="2">
        <v>31</v>
      </c>
      <c r="E108" s="67">
        <v>2</v>
      </c>
      <c r="F108" s="2"/>
      <c r="G108" s="11" t="s">
        <v>170</v>
      </c>
      <c r="H108" s="80" t="s">
        <v>355</v>
      </c>
      <c r="I108" s="77">
        <v>0</v>
      </c>
      <c r="J108" s="77">
        <v>0</v>
      </c>
      <c r="K108" s="77">
        <v>0</v>
      </c>
      <c r="L108" s="77">
        <v>0</v>
      </c>
      <c r="M108" s="78">
        <f t="shared" si="1"/>
        <v>0</v>
      </c>
      <c r="O108" s="79">
        <v>180</v>
      </c>
      <c r="P108" s="80" t="s">
        <v>284</v>
      </c>
    </row>
    <row r="109" spans="2:16" ht="11.25" customHeight="1">
      <c r="B109" s="2" t="s">
        <v>282</v>
      </c>
      <c r="C109" s="2">
        <v>30139189</v>
      </c>
      <c r="D109" s="2">
        <v>31</v>
      </c>
      <c r="E109" s="67">
        <v>2</v>
      </c>
      <c r="F109" s="2"/>
      <c r="G109" s="11" t="s">
        <v>167</v>
      </c>
      <c r="H109" s="80" t="s">
        <v>356</v>
      </c>
      <c r="I109" s="77">
        <v>0</v>
      </c>
      <c r="J109" s="77">
        <v>0</v>
      </c>
      <c r="K109" s="77">
        <v>0</v>
      </c>
      <c r="L109" s="77">
        <v>0</v>
      </c>
      <c r="M109" s="78">
        <f t="shared" si="1"/>
        <v>0</v>
      </c>
      <c r="O109" s="79">
        <v>180</v>
      </c>
      <c r="P109" s="80" t="s">
        <v>284</v>
      </c>
    </row>
    <row r="110" spans="2:16" ht="11.25" customHeight="1">
      <c r="B110" s="2" t="s">
        <v>282</v>
      </c>
      <c r="C110" s="2">
        <v>30157524</v>
      </c>
      <c r="D110" s="2">
        <v>31</v>
      </c>
      <c r="E110" s="67">
        <v>2</v>
      </c>
      <c r="F110" s="2"/>
      <c r="G110" s="11" t="s">
        <v>185</v>
      </c>
      <c r="H110" s="80" t="s">
        <v>357</v>
      </c>
      <c r="I110" s="77">
        <v>0</v>
      </c>
      <c r="J110" s="77">
        <v>0</v>
      </c>
      <c r="K110" s="77">
        <v>250816</v>
      </c>
      <c r="L110" s="77">
        <v>320338</v>
      </c>
      <c r="M110" s="78">
        <f t="shared" si="1"/>
        <v>571154</v>
      </c>
      <c r="O110" s="79">
        <v>120</v>
      </c>
      <c r="P110" s="80" t="s">
        <v>284</v>
      </c>
    </row>
    <row r="111" spans="2:16" ht="11.25" customHeight="1">
      <c r="B111" s="2" t="s">
        <v>282</v>
      </c>
      <c r="C111" s="2">
        <v>30158923</v>
      </c>
      <c r="D111" s="2">
        <v>31</v>
      </c>
      <c r="E111" s="67">
        <v>2</v>
      </c>
      <c r="F111" s="2"/>
      <c r="G111" s="11" t="s">
        <v>167</v>
      </c>
      <c r="H111" s="80" t="s">
        <v>77</v>
      </c>
      <c r="I111" s="77">
        <v>0</v>
      </c>
      <c r="J111" s="77">
        <v>65780</v>
      </c>
      <c r="K111" s="77">
        <v>546394</v>
      </c>
      <c r="L111" s="77">
        <v>151868</v>
      </c>
      <c r="M111" s="78">
        <f t="shared" si="1"/>
        <v>764042</v>
      </c>
      <c r="O111" s="79">
        <v>480</v>
      </c>
      <c r="P111" s="80" t="s">
        <v>284</v>
      </c>
    </row>
    <row r="112" spans="2:16" ht="11.25" customHeight="1">
      <c r="B112" s="2" t="s">
        <v>282</v>
      </c>
      <c r="C112" s="2">
        <v>30165072</v>
      </c>
      <c r="D112" s="2">
        <v>31</v>
      </c>
      <c r="E112" s="67">
        <v>2</v>
      </c>
      <c r="F112" s="2"/>
      <c r="G112" s="11" t="s">
        <v>169</v>
      </c>
      <c r="H112" s="80" t="s">
        <v>78</v>
      </c>
      <c r="I112" s="77">
        <v>29848</v>
      </c>
      <c r="J112" s="77">
        <v>0</v>
      </c>
      <c r="K112" s="77">
        <v>0</v>
      </c>
      <c r="L112" s="77">
        <v>0</v>
      </c>
      <c r="M112" s="78">
        <f t="shared" si="1"/>
        <v>29848</v>
      </c>
      <c r="O112" s="79">
        <v>180</v>
      </c>
      <c r="P112" s="80" t="s">
        <v>284</v>
      </c>
    </row>
    <row r="113" spans="2:16" ht="11.25" customHeight="1">
      <c r="B113" s="2" t="s">
        <v>282</v>
      </c>
      <c r="C113" s="2">
        <v>30165823</v>
      </c>
      <c r="D113" s="2">
        <v>31</v>
      </c>
      <c r="E113" s="67">
        <v>2</v>
      </c>
      <c r="F113" s="2"/>
      <c r="G113" s="11" t="s">
        <v>159</v>
      </c>
      <c r="H113" s="80" t="s">
        <v>358</v>
      </c>
      <c r="I113" s="77">
        <v>0</v>
      </c>
      <c r="J113" s="77">
        <v>0</v>
      </c>
      <c r="K113" s="77">
        <v>0</v>
      </c>
      <c r="L113" s="77">
        <v>0</v>
      </c>
      <c r="M113" s="78">
        <f t="shared" si="1"/>
        <v>0</v>
      </c>
      <c r="O113" s="79">
        <v>180</v>
      </c>
      <c r="P113" s="80" t="s">
        <v>284</v>
      </c>
    </row>
    <row r="114" spans="2:16" ht="11.25" customHeight="1">
      <c r="B114" s="2" t="s">
        <v>282</v>
      </c>
      <c r="C114" s="2">
        <v>30173772</v>
      </c>
      <c r="D114" s="2">
        <v>31</v>
      </c>
      <c r="E114" s="67">
        <v>2</v>
      </c>
      <c r="F114" s="2"/>
      <c r="G114" s="11" t="s">
        <v>194</v>
      </c>
      <c r="H114" s="80" t="s">
        <v>79</v>
      </c>
      <c r="I114" s="77">
        <v>48505</v>
      </c>
      <c r="J114" s="77">
        <v>0</v>
      </c>
      <c r="K114" s="77">
        <v>0</v>
      </c>
      <c r="L114" s="77">
        <v>36378</v>
      </c>
      <c r="M114" s="78">
        <f t="shared" si="1"/>
        <v>84883</v>
      </c>
      <c r="O114" s="79">
        <v>270</v>
      </c>
      <c r="P114" s="80" t="s">
        <v>295</v>
      </c>
    </row>
    <row r="115" spans="2:16" ht="11.25" customHeight="1">
      <c r="B115" s="2" t="s">
        <v>282</v>
      </c>
      <c r="C115" s="2">
        <v>30173824</v>
      </c>
      <c r="D115" s="2">
        <v>31</v>
      </c>
      <c r="E115" s="67">
        <v>2</v>
      </c>
      <c r="F115" s="2"/>
      <c r="G115" s="11" t="s">
        <v>194</v>
      </c>
      <c r="H115" s="80" t="s">
        <v>359</v>
      </c>
      <c r="I115" s="77">
        <v>0</v>
      </c>
      <c r="J115" s="77">
        <v>0</v>
      </c>
      <c r="K115" s="77">
        <v>1890</v>
      </c>
      <c r="L115" s="77">
        <v>0</v>
      </c>
      <c r="M115" s="78">
        <f t="shared" si="1"/>
        <v>1890</v>
      </c>
      <c r="O115" s="79">
        <v>90</v>
      </c>
      <c r="P115" s="80" t="s">
        <v>295</v>
      </c>
    </row>
    <row r="116" spans="2:16" ht="11.25" customHeight="1">
      <c r="B116" s="2" t="s">
        <v>282</v>
      </c>
      <c r="C116" s="2">
        <v>30182622</v>
      </c>
      <c r="D116" s="2">
        <v>31</v>
      </c>
      <c r="E116" s="67">
        <v>2</v>
      </c>
      <c r="F116" s="2"/>
      <c r="G116" s="11" t="s">
        <v>194</v>
      </c>
      <c r="H116" s="80" t="s">
        <v>80</v>
      </c>
      <c r="I116" s="77">
        <v>0</v>
      </c>
      <c r="J116" s="77">
        <v>32550</v>
      </c>
      <c r="K116" s="77">
        <v>0</v>
      </c>
      <c r="L116" s="77">
        <v>0</v>
      </c>
      <c r="M116" s="78">
        <f t="shared" si="1"/>
        <v>32550</v>
      </c>
      <c r="O116" s="79">
        <v>180</v>
      </c>
      <c r="P116" s="80" t="s">
        <v>295</v>
      </c>
    </row>
    <row r="117" spans="2:16" ht="11.25" customHeight="1">
      <c r="B117" s="2" t="s">
        <v>282</v>
      </c>
      <c r="C117" s="2">
        <v>30210672</v>
      </c>
      <c r="D117" s="2">
        <v>31</v>
      </c>
      <c r="E117" s="67">
        <v>2</v>
      </c>
      <c r="F117" s="2"/>
      <c r="G117" s="11" t="s">
        <v>161</v>
      </c>
      <c r="H117" s="80" t="s">
        <v>360</v>
      </c>
      <c r="I117" s="77">
        <v>0</v>
      </c>
      <c r="J117" s="77">
        <v>0</v>
      </c>
      <c r="K117" s="77">
        <v>0</v>
      </c>
      <c r="L117" s="77">
        <v>0</v>
      </c>
      <c r="M117" s="78">
        <f t="shared" si="1"/>
        <v>0</v>
      </c>
      <c r="O117" s="79">
        <v>150</v>
      </c>
      <c r="P117" s="80" t="s">
        <v>295</v>
      </c>
    </row>
    <row r="118" spans="2:16" ht="11.25" customHeight="1">
      <c r="B118" s="2" t="s">
        <v>282</v>
      </c>
      <c r="C118" s="2">
        <v>30220972</v>
      </c>
      <c r="D118" s="2">
        <v>31</v>
      </c>
      <c r="E118" s="67">
        <v>2</v>
      </c>
      <c r="F118" s="2"/>
      <c r="G118" s="11" t="s">
        <v>200</v>
      </c>
      <c r="H118" s="80" t="s">
        <v>361</v>
      </c>
      <c r="I118" s="77">
        <v>0</v>
      </c>
      <c r="J118" s="77">
        <v>0</v>
      </c>
      <c r="K118" s="77">
        <v>0</v>
      </c>
      <c r="L118" s="77">
        <v>0</v>
      </c>
      <c r="M118" s="78">
        <f t="shared" si="1"/>
        <v>0</v>
      </c>
      <c r="O118" s="79">
        <v>1110</v>
      </c>
      <c r="P118" s="80" t="s">
        <v>284</v>
      </c>
    </row>
    <row r="119" spans="2:16" ht="11.25" customHeight="1">
      <c r="B119" s="2" t="s">
        <v>282</v>
      </c>
      <c r="C119" s="2">
        <v>30223522</v>
      </c>
      <c r="D119" s="2">
        <v>31</v>
      </c>
      <c r="E119" s="67">
        <v>2</v>
      </c>
      <c r="F119" s="2"/>
      <c r="G119" s="11" t="s">
        <v>10</v>
      </c>
      <c r="H119" s="80" t="s">
        <v>81</v>
      </c>
      <c r="I119" s="77">
        <v>254137</v>
      </c>
      <c r="J119" s="77">
        <v>99954</v>
      </c>
      <c r="K119" s="77">
        <v>0</v>
      </c>
      <c r="L119" s="77">
        <v>0</v>
      </c>
      <c r="M119" s="78">
        <f t="shared" si="1"/>
        <v>354091</v>
      </c>
      <c r="O119" s="79">
        <v>60</v>
      </c>
      <c r="P119" s="80" t="s">
        <v>284</v>
      </c>
    </row>
    <row r="120" spans="2:16" ht="11.25" customHeight="1">
      <c r="B120" s="2" t="s">
        <v>282</v>
      </c>
      <c r="C120" s="2">
        <v>30246072</v>
      </c>
      <c r="D120" s="2">
        <v>31</v>
      </c>
      <c r="E120" s="67">
        <v>2</v>
      </c>
      <c r="F120" s="2"/>
      <c r="G120" s="11" t="s">
        <v>182</v>
      </c>
      <c r="H120" s="80" t="s">
        <v>362</v>
      </c>
      <c r="I120" s="77">
        <v>0</v>
      </c>
      <c r="J120" s="77">
        <v>0</v>
      </c>
      <c r="K120" s="77">
        <v>0</v>
      </c>
      <c r="L120" s="77">
        <v>0</v>
      </c>
      <c r="M120" s="78">
        <f t="shared" si="1"/>
        <v>0</v>
      </c>
      <c r="O120" s="79">
        <v>210</v>
      </c>
      <c r="P120" s="80" t="s">
        <v>284</v>
      </c>
    </row>
    <row r="121" spans="2:16" ht="11.25" customHeight="1">
      <c r="B121" s="2" t="s">
        <v>282</v>
      </c>
      <c r="C121" s="2">
        <v>30246973</v>
      </c>
      <c r="D121" s="2">
        <v>31</v>
      </c>
      <c r="E121" s="67">
        <v>2</v>
      </c>
      <c r="F121" s="2"/>
      <c r="G121" s="11" t="s">
        <v>6</v>
      </c>
      <c r="H121" s="80" t="s">
        <v>363</v>
      </c>
      <c r="I121" s="77">
        <v>0</v>
      </c>
      <c r="J121" s="77">
        <v>0</v>
      </c>
      <c r="K121" s="77">
        <v>0</v>
      </c>
      <c r="L121" s="77">
        <v>204812</v>
      </c>
      <c r="M121" s="78">
        <f t="shared" si="1"/>
        <v>204812</v>
      </c>
      <c r="O121" s="79">
        <v>180</v>
      </c>
      <c r="P121" s="80" t="s">
        <v>284</v>
      </c>
    </row>
    <row r="122" spans="2:16" ht="11.25" customHeight="1">
      <c r="B122" s="2" t="s">
        <v>282</v>
      </c>
      <c r="C122" s="2">
        <v>30266781</v>
      </c>
      <c r="D122" s="2">
        <v>31</v>
      </c>
      <c r="E122" s="67">
        <v>2</v>
      </c>
      <c r="F122" s="2"/>
      <c r="G122" s="11" t="s">
        <v>202</v>
      </c>
      <c r="H122" s="80" t="s">
        <v>364</v>
      </c>
      <c r="I122" s="77">
        <v>0</v>
      </c>
      <c r="J122" s="77">
        <v>0</v>
      </c>
      <c r="K122" s="77">
        <v>0</v>
      </c>
      <c r="L122" s="77">
        <v>1156744</v>
      </c>
      <c r="M122" s="78">
        <f t="shared" si="1"/>
        <v>1156744</v>
      </c>
      <c r="O122" s="79">
        <v>420</v>
      </c>
      <c r="P122" s="80" t="s">
        <v>284</v>
      </c>
    </row>
    <row r="123" spans="2:16" ht="11.25" customHeight="1">
      <c r="B123" s="2" t="s">
        <v>282</v>
      </c>
      <c r="C123" s="2">
        <v>30269373</v>
      </c>
      <c r="D123" s="2">
        <v>31</v>
      </c>
      <c r="E123" s="67">
        <v>2</v>
      </c>
      <c r="F123" s="2"/>
      <c r="G123" s="11" t="s">
        <v>8</v>
      </c>
      <c r="H123" s="80" t="s">
        <v>365</v>
      </c>
      <c r="I123" s="77">
        <v>0</v>
      </c>
      <c r="J123" s="77">
        <v>0</v>
      </c>
      <c r="K123" s="77">
        <v>1465</v>
      </c>
      <c r="L123" s="77">
        <v>0</v>
      </c>
      <c r="M123" s="78">
        <f t="shared" si="1"/>
        <v>1465</v>
      </c>
      <c r="O123" s="79">
        <v>450</v>
      </c>
      <c r="P123" s="80" t="s">
        <v>295</v>
      </c>
    </row>
    <row r="124" spans="2:16" ht="11.25" customHeight="1">
      <c r="B124" s="2" t="s">
        <v>282</v>
      </c>
      <c r="C124" s="2">
        <v>30272872</v>
      </c>
      <c r="D124" s="2">
        <v>31</v>
      </c>
      <c r="E124" s="67">
        <v>2</v>
      </c>
      <c r="F124" s="2"/>
      <c r="G124" s="11" t="s">
        <v>192</v>
      </c>
      <c r="H124" s="80" t="s">
        <v>82</v>
      </c>
      <c r="I124" s="77">
        <v>61439</v>
      </c>
      <c r="J124" s="77">
        <v>318809</v>
      </c>
      <c r="K124" s="77">
        <v>0</v>
      </c>
      <c r="L124" s="77">
        <v>0</v>
      </c>
      <c r="M124" s="78">
        <f t="shared" si="1"/>
        <v>380248</v>
      </c>
      <c r="O124" s="79">
        <v>150</v>
      </c>
      <c r="P124" s="80" t="s">
        <v>284</v>
      </c>
    </row>
    <row r="125" spans="2:16" ht="11.25" customHeight="1">
      <c r="B125" s="2" t="s">
        <v>282</v>
      </c>
      <c r="C125" s="2">
        <v>30274672</v>
      </c>
      <c r="D125" s="2">
        <v>31</v>
      </c>
      <c r="E125" s="67">
        <v>2</v>
      </c>
      <c r="F125" s="2"/>
      <c r="G125" s="11" t="s">
        <v>181</v>
      </c>
      <c r="H125" s="80" t="s">
        <v>83</v>
      </c>
      <c r="I125" s="77">
        <v>0</v>
      </c>
      <c r="J125" s="77">
        <v>341723</v>
      </c>
      <c r="K125" s="77">
        <v>91144</v>
      </c>
      <c r="L125" s="77">
        <v>0</v>
      </c>
      <c r="M125" s="78">
        <f t="shared" si="1"/>
        <v>432867</v>
      </c>
      <c r="O125" s="79">
        <v>150</v>
      </c>
      <c r="P125" s="80" t="s">
        <v>284</v>
      </c>
    </row>
    <row r="126" spans="2:16" ht="11.25" customHeight="1">
      <c r="B126" s="2" t="s">
        <v>282</v>
      </c>
      <c r="C126" s="2">
        <v>30276623</v>
      </c>
      <c r="D126" s="2">
        <v>31</v>
      </c>
      <c r="E126" s="67">
        <v>2</v>
      </c>
      <c r="F126" s="2"/>
      <c r="G126" s="11" t="s">
        <v>8</v>
      </c>
      <c r="H126" s="80" t="s">
        <v>84</v>
      </c>
      <c r="I126" s="77">
        <v>0</v>
      </c>
      <c r="J126" s="77">
        <v>230413</v>
      </c>
      <c r="K126" s="77">
        <v>75589</v>
      </c>
      <c r="L126" s="77">
        <v>0</v>
      </c>
      <c r="M126" s="78">
        <f t="shared" si="1"/>
        <v>306002</v>
      </c>
      <c r="O126" s="79">
        <v>150</v>
      </c>
      <c r="P126" s="80" t="s">
        <v>284</v>
      </c>
    </row>
    <row r="127" spans="2:16" ht="11.25" customHeight="1">
      <c r="B127" s="2" t="s">
        <v>282</v>
      </c>
      <c r="C127" s="2">
        <v>30276672</v>
      </c>
      <c r="D127" s="2">
        <v>31</v>
      </c>
      <c r="E127" s="67">
        <v>2</v>
      </c>
      <c r="F127" s="2"/>
      <c r="G127" s="11" t="s">
        <v>191</v>
      </c>
      <c r="H127" s="80" t="s">
        <v>85</v>
      </c>
      <c r="I127" s="77">
        <v>0</v>
      </c>
      <c r="J127" s="77">
        <v>412062</v>
      </c>
      <c r="K127" s="77">
        <v>176300</v>
      </c>
      <c r="L127" s="77">
        <v>0</v>
      </c>
      <c r="M127" s="78">
        <f t="shared" si="1"/>
        <v>588362</v>
      </c>
      <c r="O127" s="79">
        <v>330</v>
      </c>
      <c r="P127" s="80" t="s">
        <v>284</v>
      </c>
    </row>
    <row r="128" spans="2:16" ht="11.25" customHeight="1">
      <c r="B128" s="2" t="s">
        <v>282</v>
      </c>
      <c r="C128" s="2">
        <v>30280272</v>
      </c>
      <c r="D128" s="2">
        <v>31</v>
      </c>
      <c r="E128" s="67">
        <v>2</v>
      </c>
      <c r="F128" s="2"/>
      <c r="G128" s="11" t="s">
        <v>164</v>
      </c>
      <c r="H128" s="80" t="s">
        <v>86</v>
      </c>
      <c r="I128" s="77">
        <v>0</v>
      </c>
      <c r="J128" s="77">
        <v>182430</v>
      </c>
      <c r="K128" s="77">
        <v>290432</v>
      </c>
      <c r="L128" s="77">
        <v>368266</v>
      </c>
      <c r="M128" s="78">
        <f t="shared" si="1"/>
        <v>841128</v>
      </c>
      <c r="O128" s="79">
        <v>120</v>
      </c>
      <c r="P128" s="80" t="s">
        <v>284</v>
      </c>
    </row>
    <row r="129" spans="2:16" ht="11.25" customHeight="1">
      <c r="B129" s="2" t="s">
        <v>282</v>
      </c>
      <c r="C129" s="2">
        <v>30285274</v>
      </c>
      <c r="D129" s="2">
        <v>31</v>
      </c>
      <c r="E129" s="67">
        <v>2</v>
      </c>
      <c r="F129" s="2"/>
      <c r="G129" s="11" t="s">
        <v>203</v>
      </c>
      <c r="H129" s="80" t="s">
        <v>366</v>
      </c>
      <c r="I129" s="77">
        <v>0</v>
      </c>
      <c r="J129" s="77">
        <v>0</v>
      </c>
      <c r="K129" s="77">
        <v>504941</v>
      </c>
      <c r="L129" s="77">
        <v>1563918</v>
      </c>
      <c r="M129" s="78">
        <f t="shared" si="1"/>
        <v>2068859</v>
      </c>
      <c r="O129" s="79">
        <v>270</v>
      </c>
      <c r="P129" s="80" t="s">
        <v>284</v>
      </c>
    </row>
    <row r="130" spans="2:16" ht="11.25" customHeight="1">
      <c r="B130" s="2" t="s">
        <v>282</v>
      </c>
      <c r="C130" s="2">
        <v>30297172</v>
      </c>
      <c r="D130" s="2">
        <v>31</v>
      </c>
      <c r="E130" s="67">
        <v>2</v>
      </c>
      <c r="F130" s="2"/>
      <c r="G130" s="11" t="s">
        <v>185</v>
      </c>
      <c r="H130" s="80" t="s">
        <v>367</v>
      </c>
      <c r="I130" s="77">
        <v>0</v>
      </c>
      <c r="J130" s="77">
        <v>0</v>
      </c>
      <c r="K130" s="77">
        <v>0</v>
      </c>
      <c r="L130" s="77">
        <v>0</v>
      </c>
      <c r="M130" s="78">
        <f t="shared" si="1"/>
        <v>0</v>
      </c>
      <c r="O130" s="79">
        <v>180</v>
      </c>
      <c r="P130" s="80" t="s">
        <v>284</v>
      </c>
    </row>
    <row r="131" spans="2:16" ht="11.25" customHeight="1">
      <c r="B131" s="2" t="s">
        <v>282</v>
      </c>
      <c r="C131" s="2">
        <v>30315072</v>
      </c>
      <c r="D131" s="2">
        <v>31</v>
      </c>
      <c r="E131" s="67">
        <v>2</v>
      </c>
      <c r="F131" s="2"/>
      <c r="G131" s="11" t="s">
        <v>194</v>
      </c>
      <c r="H131" s="80" t="s">
        <v>87</v>
      </c>
      <c r="I131" s="77">
        <v>80441</v>
      </c>
      <c r="J131" s="77">
        <v>69776</v>
      </c>
      <c r="K131" s="77">
        <v>0</v>
      </c>
      <c r="L131" s="77">
        <v>0</v>
      </c>
      <c r="M131" s="78">
        <f t="shared" si="1"/>
        <v>150217</v>
      </c>
      <c r="O131" s="79">
        <v>120</v>
      </c>
      <c r="P131" s="80" t="s">
        <v>284</v>
      </c>
    </row>
    <row r="132" spans="2:16" ht="11.25" customHeight="1">
      <c r="B132" s="2" t="s">
        <v>282</v>
      </c>
      <c r="C132" s="2">
        <v>30321424</v>
      </c>
      <c r="D132" s="2">
        <v>31</v>
      </c>
      <c r="E132" s="67">
        <v>2</v>
      </c>
      <c r="F132" s="2"/>
      <c r="G132" s="11" t="s">
        <v>194</v>
      </c>
      <c r="H132" s="80" t="s">
        <v>88</v>
      </c>
      <c r="I132" s="77">
        <v>37504</v>
      </c>
      <c r="J132" s="77">
        <v>9501</v>
      </c>
      <c r="K132" s="77">
        <v>0</v>
      </c>
      <c r="L132" s="77">
        <v>0</v>
      </c>
      <c r="M132" s="78">
        <f t="shared" si="1"/>
        <v>47005</v>
      </c>
      <c r="O132" s="79">
        <v>180</v>
      </c>
      <c r="P132" s="80" t="s">
        <v>284</v>
      </c>
    </row>
    <row r="133" spans="2:16" ht="11.25" customHeight="1">
      <c r="B133" s="2" t="s">
        <v>282</v>
      </c>
      <c r="C133" s="2">
        <v>30324324</v>
      </c>
      <c r="D133" s="2">
        <v>31</v>
      </c>
      <c r="E133" s="67">
        <v>2</v>
      </c>
      <c r="F133" s="2"/>
      <c r="G133" s="11" t="s">
        <v>185</v>
      </c>
      <c r="H133" s="80" t="s">
        <v>89</v>
      </c>
      <c r="I133" s="77">
        <v>0</v>
      </c>
      <c r="J133" s="77">
        <v>304951</v>
      </c>
      <c r="K133" s="77">
        <v>296258</v>
      </c>
      <c r="L133" s="77">
        <v>124495</v>
      </c>
      <c r="M133" s="78">
        <f aca="true" t="shared" si="2" ref="M133:M177">SUM(I133:L133)</f>
        <v>725704</v>
      </c>
      <c r="O133" s="79">
        <v>120</v>
      </c>
      <c r="P133" s="80" t="s">
        <v>284</v>
      </c>
    </row>
    <row r="134" spans="2:16" ht="11.25" customHeight="1">
      <c r="B134" s="2" t="s">
        <v>282</v>
      </c>
      <c r="C134" s="2">
        <v>30326924</v>
      </c>
      <c r="D134" s="2">
        <v>31</v>
      </c>
      <c r="E134" s="67">
        <v>2</v>
      </c>
      <c r="F134" s="2"/>
      <c r="G134" s="11" t="s">
        <v>169</v>
      </c>
      <c r="H134" s="80" t="s">
        <v>368</v>
      </c>
      <c r="I134" s="77">
        <v>0</v>
      </c>
      <c r="J134" s="77">
        <v>0</v>
      </c>
      <c r="K134" s="77">
        <v>275056</v>
      </c>
      <c r="L134" s="77">
        <v>565244</v>
      </c>
      <c r="M134" s="78">
        <f t="shared" si="2"/>
        <v>840300</v>
      </c>
      <c r="O134" s="79">
        <v>90</v>
      </c>
      <c r="P134" s="80" t="s">
        <v>284</v>
      </c>
    </row>
    <row r="135" spans="2:16" ht="11.25" customHeight="1">
      <c r="B135" s="2" t="s">
        <v>282</v>
      </c>
      <c r="C135" s="2">
        <v>30328572</v>
      </c>
      <c r="D135" s="2">
        <v>31</v>
      </c>
      <c r="E135" s="67">
        <v>2</v>
      </c>
      <c r="F135" s="2"/>
      <c r="G135" s="11" t="s">
        <v>179</v>
      </c>
      <c r="H135" s="80" t="s">
        <v>90</v>
      </c>
      <c r="I135" s="77">
        <v>0</v>
      </c>
      <c r="J135" s="77">
        <v>34425</v>
      </c>
      <c r="K135" s="77">
        <v>34425</v>
      </c>
      <c r="L135" s="77">
        <v>27540</v>
      </c>
      <c r="M135" s="78">
        <f t="shared" si="2"/>
        <v>96390</v>
      </c>
      <c r="O135" s="79">
        <v>390</v>
      </c>
      <c r="P135" s="80" t="s">
        <v>295</v>
      </c>
    </row>
    <row r="136" spans="2:16" ht="11.25" customHeight="1">
      <c r="B136" s="2" t="s">
        <v>282</v>
      </c>
      <c r="C136" s="2">
        <v>30337138</v>
      </c>
      <c r="D136" s="2">
        <v>31</v>
      </c>
      <c r="E136" s="67">
        <v>2</v>
      </c>
      <c r="F136" s="2"/>
      <c r="G136" s="11" t="s">
        <v>149</v>
      </c>
      <c r="H136" s="80" t="s">
        <v>369</v>
      </c>
      <c r="I136" s="77">
        <v>0</v>
      </c>
      <c r="J136" s="77">
        <v>0</v>
      </c>
      <c r="K136" s="77">
        <v>0</v>
      </c>
      <c r="L136" s="77">
        <v>0</v>
      </c>
      <c r="M136" s="78">
        <f t="shared" si="2"/>
        <v>0</v>
      </c>
      <c r="O136" s="79">
        <v>180</v>
      </c>
      <c r="P136" s="80" t="s">
        <v>284</v>
      </c>
    </row>
    <row r="137" spans="2:16" ht="11.25" customHeight="1">
      <c r="B137" s="2" t="s">
        <v>282</v>
      </c>
      <c r="C137" s="2">
        <v>30337483</v>
      </c>
      <c r="D137" s="2">
        <v>31</v>
      </c>
      <c r="E137" s="67">
        <v>2</v>
      </c>
      <c r="F137" s="2"/>
      <c r="G137" s="11" t="s">
        <v>194</v>
      </c>
      <c r="H137" s="80" t="s">
        <v>91</v>
      </c>
      <c r="I137" s="77">
        <v>0</v>
      </c>
      <c r="J137" s="77">
        <v>81860</v>
      </c>
      <c r="K137" s="77">
        <v>0</v>
      </c>
      <c r="L137" s="77">
        <v>0</v>
      </c>
      <c r="M137" s="78">
        <f t="shared" si="2"/>
        <v>81860</v>
      </c>
      <c r="O137" s="79">
        <v>120</v>
      </c>
      <c r="P137" s="80" t="s">
        <v>284</v>
      </c>
    </row>
    <row r="138" spans="2:16" ht="11.25" customHeight="1">
      <c r="B138" s="2" t="s">
        <v>282</v>
      </c>
      <c r="C138" s="2">
        <v>30340222</v>
      </c>
      <c r="D138" s="2">
        <v>31</v>
      </c>
      <c r="E138" s="67">
        <v>2</v>
      </c>
      <c r="F138" s="2"/>
      <c r="G138" s="11" t="s">
        <v>169</v>
      </c>
      <c r="H138" s="80" t="s">
        <v>370</v>
      </c>
      <c r="I138" s="77">
        <v>0</v>
      </c>
      <c r="J138" s="77">
        <v>0</v>
      </c>
      <c r="K138" s="77">
        <v>0</v>
      </c>
      <c r="L138" s="77">
        <v>0</v>
      </c>
      <c r="M138" s="78">
        <f t="shared" si="2"/>
        <v>0</v>
      </c>
      <c r="O138" s="79">
        <v>240</v>
      </c>
      <c r="P138" s="80" t="s">
        <v>284</v>
      </c>
    </row>
    <row r="139" spans="2:16" ht="11.25" customHeight="1">
      <c r="B139" s="2" t="s">
        <v>282</v>
      </c>
      <c r="C139" s="2">
        <v>30344371</v>
      </c>
      <c r="D139" s="2">
        <v>31</v>
      </c>
      <c r="E139" s="67">
        <v>2</v>
      </c>
      <c r="F139" s="2"/>
      <c r="G139" s="11" t="s">
        <v>194</v>
      </c>
      <c r="H139" s="80" t="s">
        <v>92</v>
      </c>
      <c r="I139" s="77">
        <v>0</v>
      </c>
      <c r="J139" s="77">
        <v>78703</v>
      </c>
      <c r="K139" s="77">
        <v>0</v>
      </c>
      <c r="L139" s="77">
        <v>0</v>
      </c>
      <c r="M139" s="78">
        <f t="shared" si="2"/>
        <v>78703</v>
      </c>
      <c r="O139" s="79">
        <v>120</v>
      </c>
      <c r="P139" s="80" t="s">
        <v>284</v>
      </c>
    </row>
    <row r="140" spans="2:16" ht="11.25" customHeight="1">
      <c r="B140" s="2" t="s">
        <v>282</v>
      </c>
      <c r="C140" s="2">
        <v>30345022</v>
      </c>
      <c r="D140" s="2">
        <v>31</v>
      </c>
      <c r="E140" s="67">
        <v>2</v>
      </c>
      <c r="F140" s="2"/>
      <c r="G140" s="11" t="s">
        <v>194</v>
      </c>
      <c r="H140" s="80" t="s">
        <v>371</v>
      </c>
      <c r="I140" s="77">
        <v>0</v>
      </c>
      <c r="J140" s="77">
        <v>0</v>
      </c>
      <c r="K140" s="77">
        <v>0</v>
      </c>
      <c r="L140" s="77">
        <v>0</v>
      </c>
      <c r="M140" s="78">
        <f t="shared" si="2"/>
        <v>0</v>
      </c>
      <c r="O140" s="79">
        <v>120</v>
      </c>
      <c r="P140" s="80" t="s">
        <v>284</v>
      </c>
    </row>
    <row r="141" spans="2:16" ht="11.25" customHeight="1">
      <c r="B141" s="2" t="s">
        <v>282</v>
      </c>
      <c r="C141" s="2">
        <v>30345073</v>
      </c>
      <c r="D141" s="2">
        <v>31</v>
      </c>
      <c r="E141" s="67">
        <v>2</v>
      </c>
      <c r="F141" s="2"/>
      <c r="G141" s="11" t="s">
        <v>194</v>
      </c>
      <c r="H141" s="80" t="s">
        <v>93</v>
      </c>
      <c r="I141" s="77">
        <v>192714</v>
      </c>
      <c r="J141" s="77">
        <v>0</v>
      </c>
      <c r="K141" s="77">
        <v>0</v>
      </c>
      <c r="L141" s="77">
        <v>0</v>
      </c>
      <c r="M141" s="78">
        <f t="shared" si="2"/>
        <v>192714</v>
      </c>
      <c r="O141" s="79">
        <v>150</v>
      </c>
      <c r="P141" s="80" t="s">
        <v>284</v>
      </c>
    </row>
    <row r="142" spans="2:16" ht="11.25" customHeight="1">
      <c r="B142" s="2" t="s">
        <v>282</v>
      </c>
      <c r="C142" s="2">
        <v>30349483</v>
      </c>
      <c r="D142" s="2">
        <v>31</v>
      </c>
      <c r="E142" s="67">
        <v>2</v>
      </c>
      <c r="F142" s="2"/>
      <c r="G142" s="11" t="s">
        <v>194</v>
      </c>
      <c r="H142" s="80" t="s">
        <v>94</v>
      </c>
      <c r="I142" s="77">
        <v>32379</v>
      </c>
      <c r="J142" s="77">
        <v>46875</v>
      </c>
      <c r="K142" s="77">
        <v>0</v>
      </c>
      <c r="L142" s="77">
        <v>0</v>
      </c>
      <c r="M142" s="78">
        <f t="shared" si="2"/>
        <v>79254</v>
      </c>
      <c r="O142" s="79">
        <v>90</v>
      </c>
      <c r="P142" s="80" t="s">
        <v>284</v>
      </c>
    </row>
    <row r="143" spans="2:16" ht="11.25" customHeight="1">
      <c r="B143" s="2" t="s">
        <v>282</v>
      </c>
      <c r="C143" s="2">
        <v>30351475</v>
      </c>
      <c r="D143" s="2">
        <v>31</v>
      </c>
      <c r="E143" s="67">
        <v>2</v>
      </c>
      <c r="F143" s="2"/>
      <c r="G143" s="11" t="s">
        <v>183</v>
      </c>
      <c r="H143" s="80" t="s">
        <v>372</v>
      </c>
      <c r="I143" s="77">
        <v>0</v>
      </c>
      <c r="J143" s="77">
        <v>0</v>
      </c>
      <c r="K143" s="77">
        <v>1075</v>
      </c>
      <c r="L143" s="77">
        <v>869325</v>
      </c>
      <c r="M143" s="78">
        <f t="shared" si="2"/>
        <v>870400</v>
      </c>
      <c r="O143" s="79">
        <v>570</v>
      </c>
      <c r="P143" s="80" t="s">
        <v>284</v>
      </c>
    </row>
    <row r="144" spans="2:16" ht="11.25" customHeight="1">
      <c r="B144" s="2" t="s">
        <v>282</v>
      </c>
      <c r="C144" s="2">
        <v>30358075</v>
      </c>
      <c r="D144" s="2">
        <v>31</v>
      </c>
      <c r="E144" s="67">
        <v>2</v>
      </c>
      <c r="F144" s="2"/>
      <c r="G144" s="11" t="s">
        <v>202</v>
      </c>
      <c r="H144" s="80" t="s">
        <v>373</v>
      </c>
      <c r="I144" s="77">
        <v>0</v>
      </c>
      <c r="J144" s="77">
        <v>0</v>
      </c>
      <c r="K144" s="77">
        <v>136819</v>
      </c>
      <c r="L144" s="77">
        <v>520448</v>
      </c>
      <c r="M144" s="78">
        <f t="shared" si="2"/>
        <v>657267</v>
      </c>
      <c r="O144" s="79">
        <v>270</v>
      </c>
      <c r="P144" s="80" t="s">
        <v>284</v>
      </c>
    </row>
    <row r="145" spans="2:16" ht="11.25" customHeight="1">
      <c r="B145" s="2" t="s">
        <v>282</v>
      </c>
      <c r="C145" s="2">
        <v>30359172</v>
      </c>
      <c r="D145" s="2">
        <v>31</v>
      </c>
      <c r="E145" s="67">
        <v>2</v>
      </c>
      <c r="F145" s="2"/>
      <c r="G145" s="11" t="s">
        <v>184</v>
      </c>
      <c r="H145" s="80" t="s">
        <v>374</v>
      </c>
      <c r="I145" s="77">
        <v>0</v>
      </c>
      <c r="J145" s="77">
        <v>0</v>
      </c>
      <c r="K145" s="77">
        <v>164920</v>
      </c>
      <c r="L145" s="77">
        <v>391851</v>
      </c>
      <c r="M145" s="78">
        <f t="shared" si="2"/>
        <v>556771</v>
      </c>
      <c r="O145" s="79">
        <v>180</v>
      </c>
      <c r="P145" s="80" t="s">
        <v>284</v>
      </c>
    </row>
    <row r="146" spans="2:16" ht="11.25" customHeight="1">
      <c r="B146" s="2" t="s">
        <v>282</v>
      </c>
      <c r="C146" s="2">
        <v>30361677</v>
      </c>
      <c r="D146" s="2">
        <v>31</v>
      </c>
      <c r="E146" s="2">
        <v>3</v>
      </c>
      <c r="F146" s="2"/>
      <c r="G146" s="11" t="s">
        <v>183</v>
      </c>
      <c r="H146" s="80" t="s">
        <v>375</v>
      </c>
      <c r="I146" s="77">
        <v>0</v>
      </c>
      <c r="J146" s="77">
        <v>0</v>
      </c>
      <c r="K146" s="77">
        <v>0</v>
      </c>
      <c r="L146" s="77">
        <v>0</v>
      </c>
      <c r="M146" s="78">
        <f t="shared" si="2"/>
        <v>0</v>
      </c>
      <c r="O146" s="79">
        <v>720</v>
      </c>
      <c r="P146" s="80" t="s">
        <v>284</v>
      </c>
    </row>
    <row r="147" spans="2:16" ht="11.25" customHeight="1">
      <c r="B147" s="2" t="s">
        <v>282</v>
      </c>
      <c r="C147" s="2">
        <v>30361972</v>
      </c>
      <c r="D147" s="2">
        <v>31</v>
      </c>
      <c r="E147" s="67">
        <v>2</v>
      </c>
      <c r="F147" s="2"/>
      <c r="G147" s="11" t="s">
        <v>198</v>
      </c>
      <c r="H147" s="80" t="s">
        <v>376</v>
      </c>
      <c r="I147" s="77">
        <v>0</v>
      </c>
      <c r="J147" s="77">
        <v>0</v>
      </c>
      <c r="K147" s="77">
        <v>0</v>
      </c>
      <c r="L147" s="77">
        <v>127017</v>
      </c>
      <c r="M147" s="78">
        <f t="shared" si="2"/>
        <v>127017</v>
      </c>
      <c r="O147" s="79">
        <v>240</v>
      </c>
      <c r="P147" s="80" t="s">
        <v>284</v>
      </c>
    </row>
    <row r="148" spans="2:16" ht="11.25" customHeight="1">
      <c r="B148" s="2" t="s">
        <v>282</v>
      </c>
      <c r="C148" s="2">
        <v>30365073</v>
      </c>
      <c r="D148" s="2">
        <v>31</v>
      </c>
      <c r="E148" s="67">
        <v>2</v>
      </c>
      <c r="F148" s="2"/>
      <c r="G148" s="11" t="s">
        <v>181</v>
      </c>
      <c r="H148" s="80" t="s">
        <v>95</v>
      </c>
      <c r="I148" s="77">
        <v>0</v>
      </c>
      <c r="J148" s="77">
        <v>17476</v>
      </c>
      <c r="K148" s="77">
        <v>29126</v>
      </c>
      <c r="L148" s="77">
        <v>40776</v>
      </c>
      <c r="M148" s="78">
        <f t="shared" si="2"/>
        <v>87378</v>
      </c>
      <c r="O148" s="79">
        <f>7*30</f>
        <v>210</v>
      </c>
      <c r="P148" s="80" t="s">
        <v>295</v>
      </c>
    </row>
    <row r="149" spans="2:16" ht="11.25" customHeight="1">
      <c r="B149" s="2" t="s">
        <v>282</v>
      </c>
      <c r="C149" s="2">
        <v>30367573</v>
      </c>
      <c r="D149" s="2">
        <v>31</v>
      </c>
      <c r="E149" s="67">
        <v>2</v>
      </c>
      <c r="F149" s="2"/>
      <c r="G149" s="11" t="s">
        <v>10</v>
      </c>
      <c r="H149" s="80" t="s">
        <v>377</v>
      </c>
      <c r="I149" s="77">
        <v>0</v>
      </c>
      <c r="J149" s="77">
        <v>0</v>
      </c>
      <c r="K149" s="77">
        <v>0</v>
      </c>
      <c r="L149" s="77">
        <v>0</v>
      </c>
      <c r="M149" s="78">
        <f t="shared" si="2"/>
        <v>0</v>
      </c>
      <c r="O149" s="79">
        <v>180</v>
      </c>
      <c r="P149" s="80" t="s">
        <v>284</v>
      </c>
    </row>
    <row r="150" spans="2:16" ht="11.25" customHeight="1">
      <c r="B150" s="2" t="s">
        <v>282</v>
      </c>
      <c r="C150" s="2">
        <v>30374073</v>
      </c>
      <c r="D150" s="2">
        <v>31</v>
      </c>
      <c r="E150" s="67">
        <v>2</v>
      </c>
      <c r="F150" s="2"/>
      <c r="G150" s="11" t="s">
        <v>159</v>
      </c>
      <c r="H150" s="80" t="s">
        <v>378</v>
      </c>
      <c r="I150" s="77">
        <v>0</v>
      </c>
      <c r="J150" s="77">
        <v>0</v>
      </c>
      <c r="K150" s="77">
        <v>0</v>
      </c>
      <c r="L150" s="77">
        <v>0</v>
      </c>
      <c r="M150" s="78">
        <f t="shared" si="2"/>
        <v>0</v>
      </c>
      <c r="O150" s="79">
        <v>300</v>
      </c>
      <c r="P150" s="80" t="s">
        <v>284</v>
      </c>
    </row>
    <row r="151" spans="2:16" ht="11.25" customHeight="1">
      <c r="B151" s="2" t="s">
        <v>282</v>
      </c>
      <c r="C151" s="2">
        <v>30389226</v>
      </c>
      <c r="D151" s="2">
        <v>31</v>
      </c>
      <c r="E151" s="67">
        <v>2</v>
      </c>
      <c r="F151" s="2"/>
      <c r="G151" s="11" t="s">
        <v>170</v>
      </c>
      <c r="H151" s="80" t="s">
        <v>96</v>
      </c>
      <c r="I151" s="77">
        <v>10130</v>
      </c>
      <c r="J151" s="77">
        <v>209485</v>
      </c>
      <c r="K151" s="77">
        <v>232777</v>
      </c>
      <c r="L151" s="77">
        <v>8403</v>
      </c>
      <c r="M151" s="78">
        <f t="shared" si="2"/>
        <v>460795</v>
      </c>
      <c r="O151" s="79">
        <v>180</v>
      </c>
      <c r="P151" s="80" t="s">
        <v>284</v>
      </c>
    </row>
    <row r="152" spans="2:16" ht="11.25" customHeight="1">
      <c r="B152" s="2" t="s">
        <v>282</v>
      </c>
      <c r="C152" s="2">
        <v>30390022</v>
      </c>
      <c r="D152" s="2">
        <v>31</v>
      </c>
      <c r="E152" s="2">
        <v>1</v>
      </c>
      <c r="F152" s="2"/>
      <c r="G152" s="11" t="s">
        <v>170</v>
      </c>
      <c r="H152" s="80" t="s">
        <v>379</v>
      </c>
      <c r="I152" s="77">
        <v>0</v>
      </c>
      <c r="J152" s="77">
        <v>0</v>
      </c>
      <c r="K152" s="77">
        <v>44341</v>
      </c>
      <c r="L152" s="77">
        <v>103464</v>
      </c>
      <c r="M152" s="78">
        <f t="shared" si="2"/>
        <v>147805</v>
      </c>
      <c r="O152" s="79">
        <v>240</v>
      </c>
      <c r="P152" s="80" t="s">
        <v>284</v>
      </c>
    </row>
    <row r="153" spans="2:16" ht="11.25" customHeight="1">
      <c r="B153" s="2" t="s">
        <v>282</v>
      </c>
      <c r="C153" s="2">
        <v>30393930</v>
      </c>
      <c r="D153" s="2">
        <v>31</v>
      </c>
      <c r="E153" s="67">
        <v>2</v>
      </c>
      <c r="F153" s="2"/>
      <c r="G153" s="11" t="s">
        <v>11</v>
      </c>
      <c r="H153" s="80" t="s">
        <v>380</v>
      </c>
      <c r="I153" s="77">
        <v>0</v>
      </c>
      <c r="J153" s="77">
        <v>0</v>
      </c>
      <c r="K153" s="77">
        <v>0</v>
      </c>
      <c r="L153" s="77">
        <v>0</v>
      </c>
      <c r="M153" s="78">
        <f t="shared" si="2"/>
        <v>0</v>
      </c>
      <c r="O153" s="79">
        <v>210</v>
      </c>
      <c r="P153" s="80" t="s">
        <v>381</v>
      </c>
    </row>
    <row r="154" spans="2:16" ht="11.25" customHeight="1">
      <c r="B154" s="2" t="s">
        <v>282</v>
      </c>
      <c r="C154" s="2">
        <v>30407980</v>
      </c>
      <c r="D154" s="2">
        <v>31</v>
      </c>
      <c r="E154" s="67">
        <v>2</v>
      </c>
      <c r="F154" s="2"/>
      <c r="G154" s="11" t="s">
        <v>183</v>
      </c>
      <c r="H154" s="80" t="s">
        <v>382</v>
      </c>
      <c r="I154" s="77">
        <v>0</v>
      </c>
      <c r="J154" s="77">
        <v>0</v>
      </c>
      <c r="K154" s="77">
        <v>1800</v>
      </c>
      <c r="L154" s="77">
        <v>0</v>
      </c>
      <c r="M154" s="78">
        <f t="shared" si="2"/>
        <v>1800</v>
      </c>
      <c r="O154" s="79">
        <v>630</v>
      </c>
      <c r="P154" s="80" t="s">
        <v>295</v>
      </c>
    </row>
    <row r="155" spans="2:16" ht="11.25" customHeight="1">
      <c r="B155" s="2" t="s">
        <v>282</v>
      </c>
      <c r="C155" s="2">
        <v>30408780</v>
      </c>
      <c r="D155" s="2">
        <v>31</v>
      </c>
      <c r="E155" s="2">
        <v>1</v>
      </c>
      <c r="F155" s="2"/>
      <c r="G155" s="11" t="s">
        <v>170</v>
      </c>
      <c r="H155" s="80" t="s">
        <v>97</v>
      </c>
      <c r="I155" s="77">
        <v>28000</v>
      </c>
      <c r="J155" s="77">
        <v>20000</v>
      </c>
      <c r="K155" s="77">
        <v>32000</v>
      </c>
      <c r="L155" s="77">
        <v>0</v>
      </c>
      <c r="M155" s="78">
        <f t="shared" si="2"/>
        <v>80000</v>
      </c>
      <c r="O155" s="79">
        <v>330</v>
      </c>
      <c r="P155" s="80" t="s">
        <v>284</v>
      </c>
    </row>
    <row r="156" spans="2:16" ht="11.25" customHeight="1">
      <c r="B156" s="2" t="s">
        <v>282</v>
      </c>
      <c r="C156" s="2">
        <v>30418197</v>
      </c>
      <c r="D156" s="2">
        <v>31</v>
      </c>
      <c r="E156" s="67">
        <v>2</v>
      </c>
      <c r="F156" s="2"/>
      <c r="G156" s="11" t="s">
        <v>8</v>
      </c>
      <c r="H156" s="80" t="s">
        <v>383</v>
      </c>
      <c r="I156" s="77">
        <v>0</v>
      </c>
      <c r="J156" s="77">
        <v>0</v>
      </c>
      <c r="K156" s="77">
        <v>0</v>
      </c>
      <c r="L156" s="77">
        <v>0</v>
      </c>
      <c r="M156" s="78">
        <f t="shared" si="2"/>
        <v>0</v>
      </c>
      <c r="O156" s="79">
        <v>150</v>
      </c>
      <c r="P156" s="80" t="s">
        <v>284</v>
      </c>
    </row>
    <row r="157" spans="2:16" ht="11.25" customHeight="1">
      <c r="B157" s="2" t="s">
        <v>282</v>
      </c>
      <c r="C157" s="2">
        <v>30420328</v>
      </c>
      <c r="D157" s="2">
        <v>31</v>
      </c>
      <c r="E157" s="67">
        <v>2</v>
      </c>
      <c r="F157" s="2"/>
      <c r="G157" s="11" t="s">
        <v>192</v>
      </c>
      <c r="H157" s="80" t="s">
        <v>384</v>
      </c>
      <c r="I157" s="77">
        <v>0</v>
      </c>
      <c r="J157" s="77">
        <v>0</v>
      </c>
      <c r="K157" s="77">
        <v>0</v>
      </c>
      <c r="L157" s="77">
        <v>0</v>
      </c>
      <c r="M157" s="78">
        <f t="shared" si="2"/>
        <v>0</v>
      </c>
      <c r="O157" s="79">
        <v>270</v>
      </c>
      <c r="P157" s="80" t="s">
        <v>284</v>
      </c>
    </row>
    <row r="158" spans="2:16" ht="11.25" customHeight="1">
      <c r="B158" s="2" t="s">
        <v>282</v>
      </c>
      <c r="C158" s="2">
        <v>30420435</v>
      </c>
      <c r="D158" s="2">
        <v>31</v>
      </c>
      <c r="E158" s="67">
        <v>2</v>
      </c>
      <c r="F158" s="2"/>
      <c r="G158" s="11" t="s">
        <v>11</v>
      </c>
      <c r="H158" s="80" t="s">
        <v>385</v>
      </c>
      <c r="I158" s="77">
        <v>0</v>
      </c>
      <c r="J158" s="77">
        <v>0</v>
      </c>
      <c r="K158" s="77">
        <v>563789</v>
      </c>
      <c r="L158" s="77">
        <v>383049</v>
      </c>
      <c r="M158" s="78">
        <f t="shared" si="2"/>
        <v>946838</v>
      </c>
      <c r="O158" s="79">
        <v>270</v>
      </c>
      <c r="P158" s="80" t="s">
        <v>284</v>
      </c>
    </row>
    <row r="159" spans="2:16" ht="11.25" customHeight="1">
      <c r="B159" s="2" t="s">
        <v>282</v>
      </c>
      <c r="C159" s="2">
        <v>30421527</v>
      </c>
      <c r="D159" s="2">
        <v>31</v>
      </c>
      <c r="E159" s="67">
        <v>2</v>
      </c>
      <c r="F159" s="2"/>
      <c r="G159" s="11" t="s">
        <v>10</v>
      </c>
      <c r="H159" s="80" t="s">
        <v>386</v>
      </c>
      <c r="I159" s="77">
        <v>0</v>
      </c>
      <c r="J159" s="77">
        <v>0</v>
      </c>
      <c r="K159" s="77">
        <v>0</v>
      </c>
      <c r="L159" s="77">
        <v>0</v>
      </c>
      <c r="M159" s="78">
        <f t="shared" si="2"/>
        <v>0</v>
      </c>
      <c r="O159" s="79">
        <v>150</v>
      </c>
      <c r="P159" s="80" t="s">
        <v>284</v>
      </c>
    </row>
    <row r="160" spans="2:16" ht="11.25" customHeight="1">
      <c r="B160" s="2" t="s">
        <v>282</v>
      </c>
      <c r="C160" s="2">
        <v>30435523</v>
      </c>
      <c r="D160" s="2">
        <v>31</v>
      </c>
      <c r="E160" s="67">
        <v>2</v>
      </c>
      <c r="F160" s="2"/>
      <c r="G160" s="11" t="s">
        <v>146</v>
      </c>
      <c r="H160" s="80" t="s">
        <v>387</v>
      </c>
      <c r="I160" s="77">
        <v>0</v>
      </c>
      <c r="J160" s="77">
        <v>0</v>
      </c>
      <c r="K160" s="77">
        <v>0</v>
      </c>
      <c r="L160" s="77">
        <v>0</v>
      </c>
      <c r="M160" s="78">
        <f t="shared" si="2"/>
        <v>0</v>
      </c>
      <c r="O160" s="79">
        <v>90</v>
      </c>
      <c r="P160" s="80" t="s">
        <v>284</v>
      </c>
    </row>
    <row r="161" spans="2:16" ht="11.25" customHeight="1">
      <c r="B161" s="2" t="s">
        <v>282</v>
      </c>
      <c r="C161" s="2">
        <v>20170234</v>
      </c>
      <c r="D161" s="2">
        <v>31</v>
      </c>
      <c r="E161" s="67">
        <v>2</v>
      </c>
      <c r="F161" s="2"/>
      <c r="G161" s="11" t="s">
        <v>9</v>
      </c>
      <c r="H161" s="80" t="s">
        <v>388</v>
      </c>
      <c r="I161" s="77">
        <v>229916</v>
      </c>
      <c r="J161" s="77">
        <v>52919</v>
      </c>
      <c r="K161" s="77">
        <v>717</v>
      </c>
      <c r="L161" s="77">
        <v>0</v>
      </c>
      <c r="M161" s="78">
        <f t="shared" si="2"/>
        <v>283552</v>
      </c>
      <c r="O161" s="79">
        <f>30*9</f>
        <v>270</v>
      </c>
      <c r="P161" s="80" t="s">
        <v>284</v>
      </c>
    </row>
    <row r="162" spans="2:16" ht="11.25" customHeight="1">
      <c r="B162" s="2" t="s">
        <v>282</v>
      </c>
      <c r="C162" s="2">
        <v>30034534</v>
      </c>
      <c r="D162" s="2">
        <v>31</v>
      </c>
      <c r="E162" s="67">
        <v>2</v>
      </c>
      <c r="F162" s="2"/>
      <c r="G162" s="11" t="s">
        <v>198</v>
      </c>
      <c r="H162" s="80" t="s">
        <v>389</v>
      </c>
      <c r="I162" s="77">
        <v>48748</v>
      </c>
      <c r="J162" s="77">
        <v>0</v>
      </c>
      <c r="K162" s="77">
        <v>0</v>
      </c>
      <c r="L162" s="77">
        <v>0</v>
      </c>
      <c r="M162" s="78">
        <f t="shared" si="2"/>
        <v>48748</v>
      </c>
      <c r="O162" s="79">
        <f>30*9</f>
        <v>270</v>
      </c>
      <c r="P162" s="80" t="s">
        <v>284</v>
      </c>
    </row>
    <row r="163" spans="2:16" ht="11.25" customHeight="1">
      <c r="B163" s="2" t="s">
        <v>282</v>
      </c>
      <c r="C163" s="2">
        <v>30042944</v>
      </c>
      <c r="D163" s="2">
        <v>31</v>
      </c>
      <c r="E163" s="67">
        <v>2</v>
      </c>
      <c r="F163" s="2"/>
      <c r="G163" s="11" t="s">
        <v>8</v>
      </c>
      <c r="H163" s="80" t="s">
        <v>390</v>
      </c>
      <c r="I163" s="77">
        <v>987832</v>
      </c>
      <c r="J163" s="77">
        <v>524103</v>
      </c>
      <c r="K163" s="77">
        <v>645876</v>
      </c>
      <c r="L163" s="77">
        <v>491057</v>
      </c>
      <c r="M163" s="78">
        <f t="shared" si="2"/>
        <v>2648868</v>
      </c>
      <c r="O163" s="79">
        <f>19*30</f>
        <v>570</v>
      </c>
      <c r="P163" s="80" t="s">
        <v>284</v>
      </c>
    </row>
    <row r="164" spans="2:16" ht="11.25" customHeight="1">
      <c r="B164" s="2" t="s">
        <v>282</v>
      </c>
      <c r="C164" s="2">
        <v>30045311</v>
      </c>
      <c r="D164" s="2">
        <v>31</v>
      </c>
      <c r="E164" s="67">
        <v>2</v>
      </c>
      <c r="F164" s="2"/>
      <c r="G164" s="11" t="s">
        <v>11</v>
      </c>
      <c r="H164" s="80" t="s">
        <v>391</v>
      </c>
      <c r="I164" s="77">
        <v>28710</v>
      </c>
      <c r="J164" s="77">
        <v>0</v>
      </c>
      <c r="K164" s="77">
        <v>0</v>
      </c>
      <c r="L164" s="77">
        <v>407</v>
      </c>
      <c r="M164" s="78">
        <f t="shared" si="2"/>
        <v>29117</v>
      </c>
      <c r="O164" s="79">
        <f>30*11</f>
        <v>330</v>
      </c>
      <c r="P164" s="80" t="s">
        <v>284</v>
      </c>
    </row>
    <row r="165" spans="2:16" ht="11.25" customHeight="1">
      <c r="B165" s="2" t="s">
        <v>282</v>
      </c>
      <c r="C165" s="2">
        <v>30045569</v>
      </c>
      <c r="D165" s="2">
        <v>31</v>
      </c>
      <c r="E165" s="67">
        <v>2</v>
      </c>
      <c r="F165" s="2"/>
      <c r="G165" s="11" t="s">
        <v>164</v>
      </c>
      <c r="H165" s="80" t="s">
        <v>153</v>
      </c>
      <c r="I165" s="77">
        <v>1605</v>
      </c>
      <c r="J165" s="77">
        <v>16069</v>
      </c>
      <c r="K165" s="77">
        <v>22056</v>
      </c>
      <c r="L165" s="77">
        <v>0</v>
      </c>
      <c r="M165" s="78">
        <f t="shared" si="2"/>
        <v>39730</v>
      </c>
      <c r="O165" s="79">
        <f>30*21</f>
        <v>630</v>
      </c>
      <c r="P165" s="80" t="s">
        <v>284</v>
      </c>
    </row>
    <row r="166" spans="2:16" ht="11.25" customHeight="1">
      <c r="B166" s="2" t="s">
        <v>282</v>
      </c>
      <c r="C166" s="2">
        <v>30046615</v>
      </c>
      <c r="D166" s="2">
        <v>31</v>
      </c>
      <c r="E166" s="67">
        <v>2</v>
      </c>
      <c r="F166" s="2"/>
      <c r="G166" s="11" t="s">
        <v>178</v>
      </c>
      <c r="H166" s="80" t="s">
        <v>392</v>
      </c>
      <c r="I166" s="77">
        <v>16151</v>
      </c>
      <c r="J166" s="77">
        <v>39206</v>
      </c>
      <c r="K166" s="77">
        <v>3024</v>
      </c>
      <c r="L166" s="77">
        <v>0</v>
      </c>
      <c r="M166" s="78">
        <f t="shared" si="2"/>
        <v>58381</v>
      </c>
      <c r="O166" s="79">
        <f>9*30</f>
        <v>270</v>
      </c>
      <c r="P166" s="80" t="s">
        <v>284</v>
      </c>
    </row>
    <row r="167" spans="2:16" ht="11.25" customHeight="1">
      <c r="B167" s="2" t="s">
        <v>282</v>
      </c>
      <c r="C167" s="2">
        <v>30061607</v>
      </c>
      <c r="D167" s="2">
        <v>31</v>
      </c>
      <c r="E167" s="67">
        <v>2</v>
      </c>
      <c r="F167" s="2"/>
      <c r="G167" s="11" t="s">
        <v>162</v>
      </c>
      <c r="H167" s="80" t="s">
        <v>393</v>
      </c>
      <c r="I167" s="77">
        <v>701695</v>
      </c>
      <c r="J167" s="77">
        <v>88409</v>
      </c>
      <c r="K167" s="77">
        <v>219697</v>
      </c>
      <c r="L167" s="77">
        <v>0</v>
      </c>
      <c r="M167" s="78">
        <f t="shared" si="2"/>
        <v>1009801</v>
      </c>
      <c r="O167" s="79">
        <f>30*13</f>
        <v>390</v>
      </c>
      <c r="P167" s="80" t="s">
        <v>284</v>
      </c>
    </row>
    <row r="168" spans="2:16" ht="11.25" customHeight="1">
      <c r="B168" s="2" t="s">
        <v>282</v>
      </c>
      <c r="C168" s="2">
        <v>30063869</v>
      </c>
      <c r="D168" s="2">
        <v>31</v>
      </c>
      <c r="E168" s="67">
        <v>2</v>
      </c>
      <c r="F168" s="2"/>
      <c r="G168" s="11" t="s">
        <v>179</v>
      </c>
      <c r="H168" s="80" t="s">
        <v>394</v>
      </c>
      <c r="I168" s="77">
        <v>549538</v>
      </c>
      <c r="J168" s="77">
        <v>203309</v>
      </c>
      <c r="K168" s="77">
        <v>0</v>
      </c>
      <c r="L168" s="77">
        <v>0</v>
      </c>
      <c r="M168" s="78">
        <f t="shared" si="2"/>
        <v>752847</v>
      </c>
      <c r="O168" s="79">
        <f>30*45</f>
        <v>1350</v>
      </c>
      <c r="P168" s="80" t="s">
        <v>284</v>
      </c>
    </row>
    <row r="169" spans="2:16" ht="11.25" customHeight="1">
      <c r="B169" s="2" t="s">
        <v>282</v>
      </c>
      <c r="C169" s="2">
        <v>30067578</v>
      </c>
      <c r="D169" s="2">
        <v>31</v>
      </c>
      <c r="E169" s="67">
        <v>2</v>
      </c>
      <c r="F169" s="2"/>
      <c r="G169" s="11" t="s">
        <v>6</v>
      </c>
      <c r="H169" s="80" t="s">
        <v>395</v>
      </c>
      <c r="I169" s="77">
        <v>413697</v>
      </c>
      <c r="J169" s="77">
        <v>102559</v>
      </c>
      <c r="K169" s="77">
        <v>22902</v>
      </c>
      <c r="L169" s="77">
        <v>0</v>
      </c>
      <c r="M169" s="78">
        <f t="shared" si="2"/>
        <v>539158</v>
      </c>
      <c r="O169" s="79">
        <f>15*30</f>
        <v>450</v>
      </c>
      <c r="P169" s="80" t="s">
        <v>284</v>
      </c>
    </row>
    <row r="170" spans="2:16" ht="11.25" customHeight="1">
      <c r="B170" s="2" t="s">
        <v>282</v>
      </c>
      <c r="C170" s="2">
        <v>30074874</v>
      </c>
      <c r="D170" s="2">
        <v>31</v>
      </c>
      <c r="E170" s="67">
        <v>2</v>
      </c>
      <c r="F170" s="2"/>
      <c r="G170" s="11" t="s">
        <v>202</v>
      </c>
      <c r="H170" s="80" t="s">
        <v>396</v>
      </c>
      <c r="I170" s="77">
        <v>331998</v>
      </c>
      <c r="J170" s="77">
        <v>54040</v>
      </c>
      <c r="K170" s="77">
        <v>14497</v>
      </c>
      <c r="L170" s="77">
        <v>198</v>
      </c>
      <c r="M170" s="78">
        <f t="shared" si="2"/>
        <v>400733</v>
      </c>
      <c r="O170" s="79">
        <f>44*30</f>
        <v>1320</v>
      </c>
      <c r="P170" s="80" t="s">
        <v>284</v>
      </c>
    </row>
    <row r="171" spans="2:16" ht="11.25" customHeight="1">
      <c r="B171" s="2" t="s">
        <v>282</v>
      </c>
      <c r="C171" s="2">
        <v>30082555</v>
      </c>
      <c r="D171" s="2">
        <v>31</v>
      </c>
      <c r="E171" s="67">
        <v>2</v>
      </c>
      <c r="F171" s="2"/>
      <c r="G171" s="11" t="s">
        <v>2</v>
      </c>
      <c r="H171" s="80" t="s">
        <v>397</v>
      </c>
      <c r="I171" s="77">
        <v>916973</v>
      </c>
      <c r="J171" s="77">
        <v>465363</v>
      </c>
      <c r="K171" s="77">
        <v>161119</v>
      </c>
      <c r="L171" s="77">
        <v>70595</v>
      </c>
      <c r="M171" s="78">
        <f t="shared" si="2"/>
        <v>1614050</v>
      </c>
      <c r="O171" s="79">
        <f>19*30</f>
        <v>570</v>
      </c>
      <c r="P171" s="80" t="s">
        <v>284</v>
      </c>
    </row>
    <row r="172" spans="2:16" ht="11.25" customHeight="1">
      <c r="B172" s="2" t="s">
        <v>282</v>
      </c>
      <c r="C172" s="2">
        <v>30092698</v>
      </c>
      <c r="D172" s="2">
        <v>31</v>
      </c>
      <c r="E172" s="67">
        <v>2</v>
      </c>
      <c r="F172" s="2"/>
      <c r="G172" s="11" t="s">
        <v>148</v>
      </c>
      <c r="H172" s="80" t="s">
        <v>151</v>
      </c>
      <c r="I172" s="77">
        <v>598055</v>
      </c>
      <c r="J172" s="77">
        <v>106458</v>
      </c>
      <c r="K172" s="77">
        <v>54460</v>
      </c>
      <c r="L172" s="77">
        <v>1945</v>
      </c>
      <c r="M172" s="78">
        <f t="shared" si="2"/>
        <v>760918</v>
      </c>
      <c r="O172" s="79">
        <v>300</v>
      </c>
      <c r="P172" s="80" t="s">
        <v>284</v>
      </c>
    </row>
    <row r="173" spans="2:16" ht="11.25" customHeight="1">
      <c r="B173" s="2" t="s">
        <v>282</v>
      </c>
      <c r="C173" s="2">
        <v>30093264</v>
      </c>
      <c r="D173" s="2">
        <v>31</v>
      </c>
      <c r="E173" s="67">
        <v>2</v>
      </c>
      <c r="F173" s="2"/>
      <c r="G173" s="11" t="s">
        <v>162</v>
      </c>
      <c r="H173" s="80" t="s">
        <v>398</v>
      </c>
      <c r="I173" s="77">
        <v>153521</v>
      </c>
      <c r="J173" s="77">
        <v>134289</v>
      </c>
      <c r="K173" s="77">
        <v>74458</v>
      </c>
      <c r="L173" s="77">
        <v>0</v>
      </c>
      <c r="M173" s="78">
        <f t="shared" si="2"/>
        <v>362268</v>
      </c>
      <c r="O173" s="79">
        <f>17*30</f>
        <v>510</v>
      </c>
      <c r="P173" s="80" t="s">
        <v>284</v>
      </c>
    </row>
    <row r="174" spans="2:16" ht="11.25" customHeight="1">
      <c r="B174" s="2" t="s">
        <v>282</v>
      </c>
      <c r="C174" s="2">
        <v>30093951</v>
      </c>
      <c r="D174" s="2">
        <v>31</v>
      </c>
      <c r="E174" s="67">
        <v>2</v>
      </c>
      <c r="F174" s="2"/>
      <c r="G174" s="11" t="s">
        <v>8</v>
      </c>
      <c r="H174" s="80" t="s">
        <v>399</v>
      </c>
      <c r="I174" s="77">
        <v>190115</v>
      </c>
      <c r="J174" s="77">
        <v>7923</v>
      </c>
      <c r="K174" s="77">
        <v>0</v>
      </c>
      <c r="L174" s="77">
        <v>0</v>
      </c>
      <c r="M174" s="78">
        <f t="shared" si="2"/>
        <v>198038</v>
      </c>
      <c r="O174" s="79">
        <f>27*30</f>
        <v>810</v>
      </c>
      <c r="P174" s="80" t="s">
        <v>284</v>
      </c>
    </row>
    <row r="175" spans="2:16" ht="11.25" customHeight="1">
      <c r="B175" s="2" t="s">
        <v>282</v>
      </c>
      <c r="C175" s="2">
        <v>30094564</v>
      </c>
      <c r="D175" s="2">
        <v>31</v>
      </c>
      <c r="E175" s="67">
        <v>2</v>
      </c>
      <c r="F175" s="2"/>
      <c r="G175" s="11" t="s">
        <v>189</v>
      </c>
      <c r="H175" s="80" t="s">
        <v>400</v>
      </c>
      <c r="I175" s="77">
        <v>257424</v>
      </c>
      <c r="J175" s="77">
        <v>55255</v>
      </c>
      <c r="K175" s="77">
        <v>0</v>
      </c>
      <c r="L175" s="77">
        <v>0</v>
      </c>
      <c r="M175" s="78">
        <f t="shared" si="2"/>
        <v>312679</v>
      </c>
      <c r="O175" s="79">
        <f>15*30</f>
        <v>450</v>
      </c>
      <c r="P175" s="80" t="s">
        <v>284</v>
      </c>
    </row>
    <row r="176" spans="2:16" ht="11.25" customHeight="1">
      <c r="B176" s="2" t="s">
        <v>282</v>
      </c>
      <c r="C176" s="2">
        <v>30094915</v>
      </c>
      <c r="D176" s="2">
        <v>31</v>
      </c>
      <c r="E176" s="67">
        <v>2</v>
      </c>
      <c r="F176" s="2"/>
      <c r="G176" s="11" t="s">
        <v>198</v>
      </c>
      <c r="H176" s="80" t="s">
        <v>401</v>
      </c>
      <c r="I176" s="77">
        <v>39191</v>
      </c>
      <c r="J176" s="77">
        <v>0</v>
      </c>
      <c r="K176" s="77">
        <v>0</v>
      </c>
      <c r="L176" s="77">
        <v>0</v>
      </c>
      <c r="M176" s="78">
        <f t="shared" si="2"/>
        <v>39191</v>
      </c>
      <c r="O176" s="79">
        <f>9*30</f>
        <v>270</v>
      </c>
      <c r="P176" s="80" t="s">
        <v>284</v>
      </c>
    </row>
    <row r="177" spans="2:16" ht="11.25" customHeight="1">
      <c r="B177" s="2" t="s">
        <v>282</v>
      </c>
      <c r="C177" s="2">
        <v>30095013</v>
      </c>
      <c r="D177" s="2">
        <v>31</v>
      </c>
      <c r="E177" s="67">
        <v>2</v>
      </c>
      <c r="F177" s="2"/>
      <c r="G177" s="11" t="s">
        <v>163</v>
      </c>
      <c r="H177" s="80" t="s">
        <v>402</v>
      </c>
      <c r="I177" s="77">
        <v>13533</v>
      </c>
      <c r="J177" s="77">
        <v>7309</v>
      </c>
      <c r="K177" s="77">
        <v>0</v>
      </c>
      <c r="L177" s="77">
        <v>0</v>
      </c>
      <c r="M177" s="78">
        <f t="shared" si="2"/>
        <v>20842</v>
      </c>
      <c r="O177" s="79">
        <v>300</v>
      </c>
      <c r="P177" s="80" t="s">
        <v>284</v>
      </c>
    </row>
    <row r="178" spans="2:16" ht="11.25" customHeight="1">
      <c r="B178" s="2" t="s">
        <v>282</v>
      </c>
      <c r="C178" s="2">
        <v>30068305</v>
      </c>
      <c r="D178" s="2">
        <v>31</v>
      </c>
      <c r="E178" s="67">
        <v>2</v>
      </c>
      <c r="F178" s="2"/>
      <c r="G178" s="11" t="s">
        <v>197</v>
      </c>
      <c r="H178" s="108" t="s">
        <v>567</v>
      </c>
      <c r="I178" s="77">
        <v>0</v>
      </c>
      <c r="J178" s="77">
        <v>0</v>
      </c>
      <c r="K178" s="77">
        <v>0</v>
      </c>
      <c r="L178" s="77">
        <v>46102</v>
      </c>
      <c r="M178" s="78">
        <f aca="true" t="shared" si="3" ref="M178:M209">SUM(I178:L178)</f>
        <v>46102</v>
      </c>
      <c r="O178" s="79">
        <v>510</v>
      </c>
      <c r="P178" s="80" t="s">
        <v>599</v>
      </c>
    </row>
    <row r="179" spans="2:16" ht="11.25" customHeight="1">
      <c r="B179" s="2" t="s">
        <v>282</v>
      </c>
      <c r="C179" s="2">
        <v>30100902</v>
      </c>
      <c r="D179" s="2">
        <v>31</v>
      </c>
      <c r="E179" s="67">
        <v>2</v>
      </c>
      <c r="F179" s="2"/>
      <c r="G179" s="11" t="s">
        <v>197</v>
      </c>
      <c r="H179" s="80" t="s">
        <v>152</v>
      </c>
      <c r="I179" s="77">
        <v>198585</v>
      </c>
      <c r="J179" s="77">
        <v>31120</v>
      </c>
      <c r="K179" s="77">
        <v>0</v>
      </c>
      <c r="L179" s="77">
        <v>0</v>
      </c>
      <c r="M179" s="78">
        <f t="shared" si="3"/>
        <v>229705</v>
      </c>
      <c r="O179" s="79">
        <f>14*30</f>
        <v>420</v>
      </c>
      <c r="P179" s="80" t="s">
        <v>284</v>
      </c>
    </row>
    <row r="180" spans="2:16" ht="11.25" customHeight="1">
      <c r="B180" s="2" t="s">
        <v>282</v>
      </c>
      <c r="C180" s="2">
        <v>30103158</v>
      </c>
      <c r="D180" s="2">
        <v>31</v>
      </c>
      <c r="E180" s="67">
        <v>2</v>
      </c>
      <c r="F180" s="2"/>
      <c r="G180" s="11" t="s">
        <v>161</v>
      </c>
      <c r="H180" s="80" t="s">
        <v>403</v>
      </c>
      <c r="I180" s="77">
        <v>829</v>
      </c>
      <c r="J180" s="77">
        <v>0</v>
      </c>
      <c r="K180" s="77">
        <v>0</v>
      </c>
      <c r="L180" s="77">
        <v>0</v>
      </c>
      <c r="M180" s="78">
        <f t="shared" si="3"/>
        <v>829</v>
      </c>
      <c r="O180" s="79">
        <f>30*13</f>
        <v>390</v>
      </c>
      <c r="P180" s="80" t="s">
        <v>284</v>
      </c>
    </row>
    <row r="181" spans="2:16" ht="11.25" customHeight="1">
      <c r="B181" s="2" t="s">
        <v>282</v>
      </c>
      <c r="C181" s="2">
        <v>30108040</v>
      </c>
      <c r="D181" s="2">
        <v>31</v>
      </c>
      <c r="E181" s="67">
        <v>2</v>
      </c>
      <c r="F181" s="2"/>
      <c r="G181" s="11" t="s">
        <v>187</v>
      </c>
      <c r="H181" s="80" t="s">
        <v>150</v>
      </c>
      <c r="I181" s="77">
        <v>236309</v>
      </c>
      <c r="J181" s="77">
        <v>28879</v>
      </c>
      <c r="K181" s="77">
        <v>0</v>
      </c>
      <c r="L181" s="77">
        <v>0</v>
      </c>
      <c r="M181" s="78">
        <f t="shared" si="3"/>
        <v>265188</v>
      </c>
      <c r="O181" s="79">
        <f>12*30</f>
        <v>360</v>
      </c>
      <c r="P181" s="80" t="s">
        <v>284</v>
      </c>
    </row>
    <row r="182" spans="2:16" ht="11.25" customHeight="1">
      <c r="B182" s="2" t="s">
        <v>282</v>
      </c>
      <c r="C182" s="2">
        <v>30108746</v>
      </c>
      <c r="D182" s="2">
        <v>31</v>
      </c>
      <c r="E182" s="67">
        <v>2</v>
      </c>
      <c r="F182" s="2"/>
      <c r="G182" s="11" t="s">
        <v>163</v>
      </c>
      <c r="H182" s="80" t="s">
        <v>404</v>
      </c>
      <c r="I182" s="77">
        <v>0</v>
      </c>
      <c r="J182" s="77">
        <v>0</v>
      </c>
      <c r="K182" s="77">
        <v>0</v>
      </c>
      <c r="L182" s="77">
        <v>0</v>
      </c>
      <c r="M182" s="78">
        <f t="shared" si="3"/>
        <v>0</v>
      </c>
      <c r="O182" s="79">
        <f>6*30</f>
        <v>180</v>
      </c>
      <c r="P182" s="80" t="s">
        <v>284</v>
      </c>
    </row>
    <row r="183" spans="2:16" ht="11.25" customHeight="1">
      <c r="B183" s="2" t="s">
        <v>282</v>
      </c>
      <c r="C183" s="2">
        <v>30109118</v>
      </c>
      <c r="D183" s="2">
        <v>31</v>
      </c>
      <c r="E183" s="67">
        <v>2</v>
      </c>
      <c r="F183" s="2"/>
      <c r="G183" s="11" t="s">
        <v>10</v>
      </c>
      <c r="H183" s="80" t="s">
        <v>405</v>
      </c>
      <c r="I183" s="77">
        <v>1528316</v>
      </c>
      <c r="J183" s="77">
        <v>1229720</v>
      </c>
      <c r="K183" s="77">
        <v>770618</v>
      </c>
      <c r="L183" s="77">
        <v>36187</v>
      </c>
      <c r="M183" s="78">
        <f t="shared" si="3"/>
        <v>3564841</v>
      </c>
      <c r="O183" s="79">
        <f>38*30</f>
        <v>1140</v>
      </c>
      <c r="P183" s="80" t="s">
        <v>284</v>
      </c>
    </row>
    <row r="184" spans="2:16" ht="11.25" customHeight="1">
      <c r="B184" s="2" t="s">
        <v>282</v>
      </c>
      <c r="C184" s="2">
        <v>30114266</v>
      </c>
      <c r="D184" s="2">
        <v>31</v>
      </c>
      <c r="E184" s="67">
        <v>2</v>
      </c>
      <c r="F184" s="2"/>
      <c r="G184" s="11" t="s">
        <v>198</v>
      </c>
      <c r="H184" s="80" t="s">
        <v>406</v>
      </c>
      <c r="I184" s="77">
        <v>283495</v>
      </c>
      <c r="J184" s="77">
        <v>86524</v>
      </c>
      <c r="K184" s="77">
        <v>124249</v>
      </c>
      <c r="L184" s="77">
        <v>3951</v>
      </c>
      <c r="M184" s="78">
        <f t="shared" si="3"/>
        <v>498219</v>
      </c>
      <c r="O184" s="79">
        <f>12*30</f>
        <v>360</v>
      </c>
      <c r="P184" s="80" t="s">
        <v>284</v>
      </c>
    </row>
    <row r="185" spans="2:16" ht="11.25" customHeight="1">
      <c r="B185" s="2" t="s">
        <v>282</v>
      </c>
      <c r="C185" s="2">
        <v>30116309</v>
      </c>
      <c r="D185" s="2">
        <v>31</v>
      </c>
      <c r="E185" s="67">
        <v>2</v>
      </c>
      <c r="F185" s="2"/>
      <c r="G185" s="11" t="s">
        <v>147</v>
      </c>
      <c r="H185" s="80" t="s">
        <v>407</v>
      </c>
      <c r="I185" s="77">
        <v>341358</v>
      </c>
      <c r="J185" s="77">
        <v>0</v>
      </c>
      <c r="K185" s="77">
        <v>0</v>
      </c>
      <c r="L185" s="77">
        <v>0</v>
      </c>
      <c r="M185" s="78">
        <f t="shared" si="3"/>
        <v>341358</v>
      </c>
      <c r="O185" s="79">
        <f>52*30</f>
        <v>1560</v>
      </c>
      <c r="P185" s="80" t="s">
        <v>284</v>
      </c>
    </row>
    <row r="186" spans="2:16" ht="11.25" customHeight="1">
      <c r="B186" s="2" t="s">
        <v>282</v>
      </c>
      <c r="C186" s="2">
        <v>30119879</v>
      </c>
      <c r="D186" s="2">
        <v>31</v>
      </c>
      <c r="E186" s="67">
        <v>2</v>
      </c>
      <c r="F186" s="2"/>
      <c r="G186" s="11" t="s">
        <v>196</v>
      </c>
      <c r="H186" s="80" t="s">
        <v>408</v>
      </c>
      <c r="I186" s="77">
        <v>75241</v>
      </c>
      <c r="J186" s="77">
        <v>578253</v>
      </c>
      <c r="K186" s="77">
        <v>0</v>
      </c>
      <c r="L186" s="77">
        <v>0</v>
      </c>
      <c r="M186" s="78">
        <f t="shared" si="3"/>
        <v>653494</v>
      </c>
      <c r="O186" s="79">
        <v>180</v>
      </c>
      <c r="P186" s="80" t="s">
        <v>284</v>
      </c>
    </row>
    <row r="187" spans="2:16" ht="11.25" customHeight="1">
      <c r="B187" s="2" t="s">
        <v>282</v>
      </c>
      <c r="C187" s="2">
        <v>30120997</v>
      </c>
      <c r="D187" s="2">
        <v>31</v>
      </c>
      <c r="E187" s="67">
        <v>2</v>
      </c>
      <c r="F187" s="2"/>
      <c r="G187" s="11" t="s">
        <v>195</v>
      </c>
      <c r="H187" s="80" t="s">
        <v>409</v>
      </c>
      <c r="I187" s="77">
        <v>39374</v>
      </c>
      <c r="J187" s="77">
        <v>0</v>
      </c>
      <c r="K187" s="77">
        <v>0</v>
      </c>
      <c r="L187" s="77">
        <v>0</v>
      </c>
      <c r="M187" s="78">
        <f t="shared" si="3"/>
        <v>39374</v>
      </c>
      <c r="O187" s="79">
        <f>8*30</f>
        <v>240</v>
      </c>
      <c r="P187" s="80" t="s">
        <v>284</v>
      </c>
    </row>
    <row r="188" spans="2:16" ht="11.25" customHeight="1">
      <c r="B188" s="2" t="s">
        <v>282</v>
      </c>
      <c r="C188" s="2">
        <v>30129734</v>
      </c>
      <c r="D188" s="2">
        <v>31</v>
      </c>
      <c r="E188" s="67">
        <v>2</v>
      </c>
      <c r="F188" s="2"/>
      <c r="G188" s="11" t="s">
        <v>178</v>
      </c>
      <c r="H188" s="80" t="s">
        <v>410</v>
      </c>
      <c r="I188" s="77">
        <v>34807</v>
      </c>
      <c r="J188" s="77">
        <v>0</v>
      </c>
      <c r="K188" s="77">
        <v>0</v>
      </c>
      <c r="L188" s="77">
        <v>0</v>
      </c>
      <c r="M188" s="78">
        <f t="shared" si="3"/>
        <v>34807</v>
      </c>
      <c r="O188" s="79">
        <f>3*30</f>
        <v>90</v>
      </c>
      <c r="P188" s="80" t="s">
        <v>284</v>
      </c>
    </row>
    <row r="189" spans="2:16" s="84" customFormat="1" ht="11.25" customHeight="1">
      <c r="B189" s="81" t="s">
        <v>282</v>
      </c>
      <c r="C189" s="81">
        <v>30130625</v>
      </c>
      <c r="D189" s="81">
        <v>31</v>
      </c>
      <c r="E189" s="81">
        <v>3</v>
      </c>
      <c r="F189" s="81"/>
      <c r="G189" s="82" t="s">
        <v>170</v>
      </c>
      <c r="H189" s="34" t="s">
        <v>411</v>
      </c>
      <c r="I189" s="83">
        <v>260480</v>
      </c>
      <c r="J189" s="83">
        <v>311338</v>
      </c>
      <c r="K189" s="83">
        <v>303557</v>
      </c>
      <c r="L189" s="83">
        <v>214597</v>
      </c>
      <c r="M189" s="78">
        <f t="shared" si="3"/>
        <v>1089972</v>
      </c>
      <c r="O189" s="85">
        <v>1177</v>
      </c>
      <c r="P189" s="34" t="s">
        <v>284</v>
      </c>
    </row>
    <row r="190" spans="2:16" ht="11.25" customHeight="1">
      <c r="B190" s="2" t="s">
        <v>282</v>
      </c>
      <c r="C190" s="2">
        <v>30131637</v>
      </c>
      <c r="D190" s="2">
        <v>31</v>
      </c>
      <c r="E190" s="67">
        <v>2</v>
      </c>
      <c r="F190" s="2"/>
      <c r="G190" s="11" t="s">
        <v>201</v>
      </c>
      <c r="H190" s="80" t="s">
        <v>412</v>
      </c>
      <c r="I190" s="77">
        <v>199802</v>
      </c>
      <c r="J190" s="77">
        <v>0</v>
      </c>
      <c r="K190" s="77">
        <v>0</v>
      </c>
      <c r="L190" s="77">
        <v>0</v>
      </c>
      <c r="M190" s="78">
        <f t="shared" si="3"/>
        <v>199802</v>
      </c>
      <c r="O190" s="79">
        <f>14*30</f>
        <v>420</v>
      </c>
      <c r="P190" s="80" t="s">
        <v>284</v>
      </c>
    </row>
    <row r="191" spans="2:16" ht="11.25" customHeight="1">
      <c r="B191" s="2" t="s">
        <v>282</v>
      </c>
      <c r="C191" s="2">
        <v>30135699</v>
      </c>
      <c r="D191" s="2">
        <v>31</v>
      </c>
      <c r="E191" s="67">
        <v>2</v>
      </c>
      <c r="F191" s="2"/>
      <c r="G191" s="11" t="s">
        <v>164</v>
      </c>
      <c r="H191" s="80" t="s">
        <v>413</v>
      </c>
      <c r="I191" s="77">
        <v>26387</v>
      </c>
      <c r="J191" s="77">
        <v>0</v>
      </c>
      <c r="K191" s="77">
        <v>0</v>
      </c>
      <c r="L191" s="77">
        <v>0</v>
      </c>
      <c r="M191" s="78">
        <f t="shared" si="3"/>
        <v>26387</v>
      </c>
      <c r="O191" s="79">
        <f>6*30</f>
        <v>180</v>
      </c>
      <c r="P191" s="80" t="s">
        <v>284</v>
      </c>
    </row>
    <row r="192" spans="2:16" ht="11.25" customHeight="1">
      <c r="B192" s="2" t="s">
        <v>282</v>
      </c>
      <c r="C192" s="2">
        <v>30136670</v>
      </c>
      <c r="D192" s="2">
        <v>31</v>
      </c>
      <c r="E192" s="67">
        <v>2</v>
      </c>
      <c r="F192" s="2"/>
      <c r="G192" s="11" t="s">
        <v>201</v>
      </c>
      <c r="H192" s="80" t="s">
        <v>414</v>
      </c>
      <c r="I192" s="77">
        <v>327164</v>
      </c>
      <c r="J192" s="77">
        <v>0</v>
      </c>
      <c r="K192" s="77">
        <v>0</v>
      </c>
      <c r="L192" s="77">
        <v>0</v>
      </c>
      <c r="M192" s="78">
        <f t="shared" si="3"/>
        <v>327164</v>
      </c>
      <c r="O192" s="79">
        <f>10*30</f>
        <v>300</v>
      </c>
      <c r="P192" s="80" t="s">
        <v>284</v>
      </c>
    </row>
    <row r="193" spans="2:16" ht="11.25" customHeight="1">
      <c r="B193" s="2" t="s">
        <v>282</v>
      </c>
      <c r="C193" s="2">
        <v>30137389</v>
      </c>
      <c r="D193" s="2">
        <v>31</v>
      </c>
      <c r="E193" s="67">
        <v>2</v>
      </c>
      <c r="F193" s="2"/>
      <c r="G193" s="11" t="s">
        <v>6</v>
      </c>
      <c r="H193" s="80" t="s">
        <v>415</v>
      </c>
      <c r="I193" s="77">
        <v>1954850</v>
      </c>
      <c r="J193" s="77">
        <v>1037152</v>
      </c>
      <c r="K193" s="77">
        <v>128887</v>
      </c>
      <c r="L193" s="77">
        <v>0</v>
      </c>
      <c r="M193" s="78">
        <f t="shared" si="3"/>
        <v>3120889</v>
      </c>
      <c r="O193" s="79">
        <f>14*30</f>
        <v>420</v>
      </c>
      <c r="P193" s="80" t="s">
        <v>284</v>
      </c>
    </row>
    <row r="194" spans="2:16" ht="11.25" customHeight="1">
      <c r="B194" s="2" t="s">
        <v>282</v>
      </c>
      <c r="C194" s="2">
        <v>30157273</v>
      </c>
      <c r="D194" s="2">
        <v>31</v>
      </c>
      <c r="E194" s="67">
        <v>2</v>
      </c>
      <c r="F194" s="2"/>
      <c r="G194" s="11" t="s">
        <v>197</v>
      </c>
      <c r="H194" s="80" t="s">
        <v>416</v>
      </c>
      <c r="I194" s="77">
        <v>372077</v>
      </c>
      <c r="J194" s="77">
        <v>78286</v>
      </c>
      <c r="K194" s="77">
        <v>72320</v>
      </c>
      <c r="L194" s="77">
        <v>93573</v>
      </c>
      <c r="M194" s="78">
        <f t="shared" si="3"/>
        <v>616256</v>
      </c>
      <c r="O194" s="79">
        <f>13*30</f>
        <v>390</v>
      </c>
      <c r="P194" s="80" t="s">
        <v>284</v>
      </c>
    </row>
    <row r="195" spans="2:16" ht="11.25" customHeight="1">
      <c r="B195" s="2" t="s">
        <v>282</v>
      </c>
      <c r="C195" s="2">
        <v>30159722</v>
      </c>
      <c r="D195" s="2">
        <v>31</v>
      </c>
      <c r="E195" s="67">
        <v>2</v>
      </c>
      <c r="F195" s="2"/>
      <c r="G195" s="11" t="s">
        <v>187</v>
      </c>
      <c r="H195" s="80" t="s">
        <v>417</v>
      </c>
      <c r="I195" s="77">
        <v>278932</v>
      </c>
      <c r="J195" s="77">
        <v>22477</v>
      </c>
      <c r="K195" s="77">
        <v>0</v>
      </c>
      <c r="L195" s="77">
        <v>0</v>
      </c>
      <c r="M195" s="78">
        <f t="shared" si="3"/>
        <v>301409</v>
      </c>
      <c r="O195" s="79">
        <f>6*30</f>
        <v>180</v>
      </c>
      <c r="P195" s="80" t="s">
        <v>284</v>
      </c>
    </row>
    <row r="196" spans="2:16" ht="11.25" customHeight="1">
      <c r="B196" s="2" t="s">
        <v>282</v>
      </c>
      <c r="C196" s="2">
        <v>30257073</v>
      </c>
      <c r="D196" s="2">
        <v>31</v>
      </c>
      <c r="E196" s="67">
        <v>2</v>
      </c>
      <c r="F196" s="2"/>
      <c r="G196" s="11" t="s">
        <v>198</v>
      </c>
      <c r="H196" s="80" t="s">
        <v>418</v>
      </c>
      <c r="I196" s="77">
        <v>1002424</v>
      </c>
      <c r="J196" s="77">
        <v>0</v>
      </c>
      <c r="K196" s="77">
        <v>0</v>
      </c>
      <c r="L196" s="77">
        <v>0</v>
      </c>
      <c r="M196" s="78">
        <f t="shared" si="3"/>
        <v>1002424</v>
      </c>
      <c r="O196" s="79">
        <f>8*30</f>
        <v>240</v>
      </c>
      <c r="P196" s="80" t="s">
        <v>284</v>
      </c>
    </row>
    <row r="197" spans="2:16" ht="11.25" customHeight="1">
      <c r="B197" s="2" t="s">
        <v>282</v>
      </c>
      <c r="C197" s="2">
        <v>30353229</v>
      </c>
      <c r="D197" s="2">
        <v>31</v>
      </c>
      <c r="E197" s="67">
        <v>2</v>
      </c>
      <c r="F197" s="2"/>
      <c r="G197" s="11" t="s">
        <v>194</v>
      </c>
      <c r="H197" s="80" t="s">
        <v>419</v>
      </c>
      <c r="I197" s="77">
        <v>56457</v>
      </c>
      <c r="J197" s="77">
        <v>0</v>
      </c>
      <c r="K197" s="77">
        <v>0</v>
      </c>
      <c r="L197" s="77">
        <v>0</v>
      </c>
      <c r="M197" s="78">
        <f t="shared" si="3"/>
        <v>56457</v>
      </c>
      <c r="O197" s="79">
        <f>5*30</f>
        <v>150</v>
      </c>
      <c r="P197" s="80" t="s">
        <v>284</v>
      </c>
    </row>
    <row r="198" spans="2:16" s="84" customFormat="1" ht="11.25" customHeight="1">
      <c r="B198" s="81" t="s">
        <v>282</v>
      </c>
      <c r="C198" s="81">
        <v>30041290</v>
      </c>
      <c r="D198" s="81">
        <v>31</v>
      </c>
      <c r="E198" s="67">
        <v>2</v>
      </c>
      <c r="F198" s="81"/>
      <c r="G198" s="34" t="s">
        <v>189</v>
      </c>
      <c r="H198" s="34" t="s">
        <v>420</v>
      </c>
      <c r="I198" s="83">
        <v>0</v>
      </c>
      <c r="J198" s="83">
        <v>0</v>
      </c>
      <c r="K198" s="83">
        <v>172</v>
      </c>
      <c r="L198" s="77">
        <v>0</v>
      </c>
      <c r="M198" s="78">
        <f t="shared" si="3"/>
        <v>172</v>
      </c>
      <c r="O198" s="85">
        <f>8*30</f>
        <v>240</v>
      </c>
      <c r="P198" s="80" t="s">
        <v>284</v>
      </c>
    </row>
    <row r="199" spans="2:16" ht="11.25" customHeight="1">
      <c r="B199" s="2" t="s">
        <v>282</v>
      </c>
      <c r="C199" s="86">
        <v>30045221</v>
      </c>
      <c r="D199" s="2">
        <v>31</v>
      </c>
      <c r="E199" s="67">
        <v>2</v>
      </c>
      <c r="F199" s="2"/>
      <c r="G199" s="87" t="s">
        <v>11</v>
      </c>
      <c r="H199" s="87" t="s">
        <v>421</v>
      </c>
      <c r="I199" s="77">
        <v>0</v>
      </c>
      <c r="J199" s="77">
        <v>0</v>
      </c>
      <c r="K199" s="77">
        <v>43592</v>
      </c>
      <c r="L199" s="77">
        <v>0</v>
      </c>
      <c r="M199" s="78">
        <f t="shared" si="3"/>
        <v>43592</v>
      </c>
      <c r="O199" s="79">
        <f>5*30</f>
        <v>150</v>
      </c>
      <c r="P199" s="80" t="s">
        <v>284</v>
      </c>
    </row>
    <row r="200" spans="2:16" ht="11.25" customHeight="1">
      <c r="B200" s="2" t="s">
        <v>282</v>
      </c>
      <c r="C200" s="86">
        <v>30049750</v>
      </c>
      <c r="D200" s="2">
        <v>31</v>
      </c>
      <c r="E200" s="67">
        <v>2</v>
      </c>
      <c r="F200" s="2"/>
      <c r="G200" s="87" t="s">
        <v>192</v>
      </c>
      <c r="H200" s="87" t="s">
        <v>422</v>
      </c>
      <c r="I200" s="77">
        <v>0</v>
      </c>
      <c r="J200" s="77">
        <v>0</v>
      </c>
      <c r="K200" s="77">
        <v>0</v>
      </c>
      <c r="L200" s="77">
        <v>0</v>
      </c>
      <c r="M200" s="78">
        <f t="shared" si="3"/>
        <v>0</v>
      </c>
      <c r="O200" s="79">
        <f>17*30</f>
        <v>510</v>
      </c>
      <c r="P200" s="80" t="s">
        <v>284</v>
      </c>
    </row>
    <row r="201" spans="2:16" ht="11.25" customHeight="1">
      <c r="B201" s="2" t="s">
        <v>282</v>
      </c>
      <c r="C201" s="86">
        <v>30062762</v>
      </c>
      <c r="D201" s="2">
        <v>31</v>
      </c>
      <c r="E201" s="67">
        <v>2</v>
      </c>
      <c r="F201" s="2"/>
      <c r="G201" s="87" t="s">
        <v>186</v>
      </c>
      <c r="H201" s="87" t="s">
        <v>423</v>
      </c>
      <c r="I201" s="77">
        <v>0</v>
      </c>
      <c r="J201" s="77">
        <v>0</v>
      </c>
      <c r="K201" s="77">
        <v>6686</v>
      </c>
      <c r="L201" s="77">
        <v>0</v>
      </c>
      <c r="M201" s="78">
        <f t="shared" si="3"/>
        <v>6686</v>
      </c>
      <c r="O201" s="79">
        <f>4*30</f>
        <v>120</v>
      </c>
      <c r="P201" s="80" t="s">
        <v>284</v>
      </c>
    </row>
    <row r="202" spans="2:16" ht="11.25" customHeight="1">
      <c r="B202" s="2" t="s">
        <v>282</v>
      </c>
      <c r="C202" s="81">
        <v>30072491</v>
      </c>
      <c r="D202" s="2">
        <v>31</v>
      </c>
      <c r="E202" s="67">
        <v>2</v>
      </c>
      <c r="F202" s="2"/>
      <c r="G202" s="34" t="s">
        <v>164</v>
      </c>
      <c r="H202" s="34" t="s">
        <v>259</v>
      </c>
      <c r="I202" s="77">
        <v>0</v>
      </c>
      <c r="J202" s="77">
        <v>11388</v>
      </c>
      <c r="K202" s="77">
        <v>0</v>
      </c>
      <c r="L202" s="77">
        <v>0</v>
      </c>
      <c r="M202" s="78">
        <f t="shared" si="3"/>
        <v>11388</v>
      </c>
      <c r="O202" s="79">
        <f>7*30</f>
        <v>210</v>
      </c>
      <c r="P202" s="80" t="s">
        <v>284</v>
      </c>
    </row>
    <row r="203" spans="2:16" ht="11.25" customHeight="1">
      <c r="B203" s="2" t="s">
        <v>282</v>
      </c>
      <c r="C203" s="86">
        <v>30072851</v>
      </c>
      <c r="D203" s="2">
        <v>31</v>
      </c>
      <c r="E203" s="67">
        <v>2</v>
      </c>
      <c r="F203" s="2"/>
      <c r="G203" s="88" t="s">
        <v>179</v>
      </c>
      <c r="H203" s="87" t="s">
        <v>424</v>
      </c>
      <c r="I203" s="77">
        <v>0</v>
      </c>
      <c r="J203" s="77">
        <v>0</v>
      </c>
      <c r="K203" s="77">
        <v>522</v>
      </c>
      <c r="L203" s="77">
        <v>0</v>
      </c>
      <c r="M203" s="78">
        <f t="shared" si="3"/>
        <v>522</v>
      </c>
      <c r="O203" s="79">
        <f>15*30</f>
        <v>450</v>
      </c>
      <c r="P203" s="80" t="s">
        <v>295</v>
      </c>
    </row>
    <row r="204" spans="2:16" ht="11.25" customHeight="1">
      <c r="B204" s="2" t="s">
        <v>282</v>
      </c>
      <c r="C204" s="81">
        <v>30087460</v>
      </c>
      <c r="D204" s="2">
        <v>31</v>
      </c>
      <c r="E204" s="67">
        <v>2</v>
      </c>
      <c r="F204" s="2"/>
      <c r="G204" s="34" t="s">
        <v>189</v>
      </c>
      <c r="H204" s="34" t="s">
        <v>425</v>
      </c>
      <c r="I204" s="77">
        <v>0</v>
      </c>
      <c r="J204" s="77">
        <v>0</v>
      </c>
      <c r="K204" s="77">
        <v>2553</v>
      </c>
      <c r="L204" s="77">
        <v>0</v>
      </c>
      <c r="M204" s="78">
        <f t="shared" si="3"/>
        <v>2553</v>
      </c>
      <c r="O204" s="79">
        <f>18*30</f>
        <v>540</v>
      </c>
      <c r="P204" s="80" t="s">
        <v>284</v>
      </c>
    </row>
    <row r="205" spans="2:16" ht="11.25" customHeight="1">
      <c r="B205" s="2" t="s">
        <v>282</v>
      </c>
      <c r="C205" s="81">
        <v>30087542</v>
      </c>
      <c r="D205" s="2">
        <v>31</v>
      </c>
      <c r="E205" s="67">
        <v>2</v>
      </c>
      <c r="F205" s="2"/>
      <c r="G205" s="34" t="s">
        <v>189</v>
      </c>
      <c r="H205" s="34" t="s">
        <v>260</v>
      </c>
      <c r="I205" s="77">
        <v>0</v>
      </c>
      <c r="J205" s="77">
        <v>37878</v>
      </c>
      <c r="K205" s="77">
        <v>0</v>
      </c>
      <c r="L205" s="77">
        <v>0</v>
      </c>
      <c r="M205" s="78">
        <f t="shared" si="3"/>
        <v>37878</v>
      </c>
      <c r="O205" s="79">
        <f>4*30</f>
        <v>120</v>
      </c>
      <c r="P205" s="80" t="s">
        <v>284</v>
      </c>
    </row>
    <row r="206" spans="2:16" ht="11.25" customHeight="1">
      <c r="B206" s="2" t="s">
        <v>282</v>
      </c>
      <c r="C206" s="81">
        <v>30093557</v>
      </c>
      <c r="D206" s="2">
        <v>31</v>
      </c>
      <c r="E206" s="67">
        <v>2</v>
      </c>
      <c r="F206" s="2"/>
      <c r="G206" s="34" t="s">
        <v>162</v>
      </c>
      <c r="H206" s="34" t="s">
        <v>426</v>
      </c>
      <c r="I206" s="77">
        <v>0</v>
      </c>
      <c r="J206" s="77">
        <v>0</v>
      </c>
      <c r="K206" s="77">
        <v>7365</v>
      </c>
      <c r="L206" s="77">
        <v>0</v>
      </c>
      <c r="M206" s="78">
        <f t="shared" si="3"/>
        <v>7365</v>
      </c>
      <c r="O206" s="79">
        <f>14*30</f>
        <v>420</v>
      </c>
      <c r="P206" s="80" t="s">
        <v>295</v>
      </c>
    </row>
    <row r="207" spans="2:16" ht="11.25" customHeight="1">
      <c r="B207" s="2" t="s">
        <v>282</v>
      </c>
      <c r="C207" s="81">
        <v>30094530</v>
      </c>
      <c r="D207" s="2">
        <v>31</v>
      </c>
      <c r="E207" s="67">
        <v>2</v>
      </c>
      <c r="F207" s="2"/>
      <c r="G207" s="34" t="s">
        <v>170</v>
      </c>
      <c r="H207" s="34" t="s">
        <v>261</v>
      </c>
      <c r="I207" s="77">
        <v>0</v>
      </c>
      <c r="J207" s="77">
        <v>704522</v>
      </c>
      <c r="K207" s="77">
        <v>56435</v>
      </c>
      <c r="L207" s="77">
        <v>68967</v>
      </c>
      <c r="M207" s="78">
        <f t="shared" si="3"/>
        <v>829924</v>
      </c>
      <c r="O207" s="79">
        <f>44*30</f>
        <v>1320</v>
      </c>
      <c r="P207" s="80" t="s">
        <v>284</v>
      </c>
    </row>
    <row r="208" spans="2:16" ht="11.25" customHeight="1">
      <c r="B208" s="2" t="s">
        <v>282</v>
      </c>
      <c r="C208" s="81">
        <v>30094962</v>
      </c>
      <c r="D208" s="2">
        <v>31</v>
      </c>
      <c r="E208" s="67">
        <v>2</v>
      </c>
      <c r="F208" s="2"/>
      <c r="G208" s="34" t="s">
        <v>2</v>
      </c>
      <c r="H208" s="34" t="s">
        <v>262</v>
      </c>
      <c r="I208" s="77">
        <v>0</v>
      </c>
      <c r="J208" s="77">
        <v>18420</v>
      </c>
      <c r="K208" s="77">
        <v>0</v>
      </c>
      <c r="L208" s="77">
        <v>0</v>
      </c>
      <c r="M208" s="78">
        <f t="shared" si="3"/>
        <v>18420</v>
      </c>
      <c r="O208" s="79">
        <f>9*30</f>
        <v>270</v>
      </c>
      <c r="P208" s="80" t="s">
        <v>295</v>
      </c>
    </row>
    <row r="209" spans="2:16" ht="11.25" customHeight="1">
      <c r="B209" s="2" t="s">
        <v>282</v>
      </c>
      <c r="C209" s="81">
        <v>30102859</v>
      </c>
      <c r="D209" s="2">
        <v>31</v>
      </c>
      <c r="E209" s="67">
        <v>2</v>
      </c>
      <c r="F209" s="2"/>
      <c r="G209" s="34" t="s">
        <v>161</v>
      </c>
      <c r="H209" s="34" t="s">
        <v>263</v>
      </c>
      <c r="I209" s="77">
        <v>0</v>
      </c>
      <c r="J209" s="77">
        <v>4486</v>
      </c>
      <c r="K209" s="77">
        <v>35306</v>
      </c>
      <c r="L209" s="77">
        <v>6895</v>
      </c>
      <c r="M209" s="78">
        <f t="shared" si="3"/>
        <v>46687</v>
      </c>
      <c r="O209" s="79">
        <f>53*30</f>
        <v>1590</v>
      </c>
      <c r="P209" s="80" t="s">
        <v>284</v>
      </c>
    </row>
    <row r="210" spans="2:16" ht="11.25" customHeight="1">
      <c r="B210" s="2" t="s">
        <v>282</v>
      </c>
      <c r="C210" s="81">
        <v>30103154</v>
      </c>
      <c r="D210" s="2">
        <v>31</v>
      </c>
      <c r="E210" s="67">
        <v>2</v>
      </c>
      <c r="F210" s="2"/>
      <c r="G210" s="34" t="s">
        <v>145</v>
      </c>
      <c r="H210" s="34" t="s">
        <v>264</v>
      </c>
      <c r="I210" s="77">
        <v>0</v>
      </c>
      <c r="J210" s="77">
        <v>43237</v>
      </c>
      <c r="K210" s="77">
        <v>0</v>
      </c>
      <c r="L210" s="77">
        <v>0</v>
      </c>
      <c r="M210" s="78">
        <f>SUM(I210:L210)</f>
        <v>43237</v>
      </c>
      <c r="O210" s="79">
        <f>4*30</f>
        <v>120</v>
      </c>
      <c r="P210" s="80" t="s">
        <v>284</v>
      </c>
    </row>
    <row r="211" spans="2:16" ht="11.25" customHeight="1">
      <c r="B211" s="2" t="s">
        <v>282</v>
      </c>
      <c r="C211" s="2">
        <v>30085485</v>
      </c>
      <c r="D211" s="2">
        <v>29</v>
      </c>
      <c r="E211" s="2"/>
      <c r="F211" s="2"/>
      <c r="G211" s="11" t="s">
        <v>159</v>
      </c>
      <c r="H211" s="80" t="s">
        <v>40</v>
      </c>
      <c r="I211" s="90">
        <v>25500</v>
      </c>
      <c r="J211" s="90">
        <v>41200</v>
      </c>
      <c r="K211" s="11">
        <v>25500</v>
      </c>
      <c r="L211" s="11">
        <v>32065</v>
      </c>
      <c r="M211" s="91">
        <f>SUBTOTAL(9,I211:L211)</f>
        <v>124265</v>
      </c>
      <c r="O211" s="79">
        <v>720</v>
      </c>
      <c r="P211" s="80" t="s">
        <v>284</v>
      </c>
    </row>
    <row r="212" spans="2:16" ht="11.25" customHeight="1">
      <c r="B212" s="2" t="s">
        <v>282</v>
      </c>
      <c r="C212" s="2">
        <v>30093133</v>
      </c>
      <c r="D212" s="2">
        <v>29</v>
      </c>
      <c r="E212" s="2"/>
      <c r="F212" s="2"/>
      <c r="G212" s="11" t="s">
        <v>160</v>
      </c>
      <c r="H212" s="80" t="s">
        <v>98</v>
      </c>
      <c r="I212" s="90">
        <v>158185</v>
      </c>
      <c r="J212" s="90">
        <v>13075</v>
      </c>
      <c r="K212" s="11">
        <v>9127</v>
      </c>
      <c r="L212" s="11">
        <v>130600</v>
      </c>
      <c r="M212" s="91">
        <f aca="true" t="shared" si="4" ref="M212:M275">SUBTOTAL(9,I212:L212)</f>
        <v>310987</v>
      </c>
      <c r="O212" s="79">
        <v>30</v>
      </c>
      <c r="P212" s="80" t="s">
        <v>284</v>
      </c>
    </row>
    <row r="213" spans="2:16" ht="11.25" customHeight="1">
      <c r="B213" s="2" t="s">
        <v>282</v>
      </c>
      <c r="C213" s="2">
        <v>30096751</v>
      </c>
      <c r="D213" s="2">
        <v>29</v>
      </c>
      <c r="E213" s="2"/>
      <c r="F213" s="2"/>
      <c r="G213" s="11" t="s">
        <v>161</v>
      </c>
      <c r="H213" s="80" t="s">
        <v>427</v>
      </c>
      <c r="I213" s="90">
        <v>0</v>
      </c>
      <c r="J213" s="90">
        <v>0</v>
      </c>
      <c r="K213" s="11">
        <v>0</v>
      </c>
      <c r="L213" s="11">
        <v>0</v>
      </c>
      <c r="M213" s="91">
        <f t="shared" si="4"/>
        <v>0</v>
      </c>
      <c r="O213" s="79">
        <v>180</v>
      </c>
      <c r="P213" s="80" t="s">
        <v>284</v>
      </c>
    </row>
    <row r="214" spans="2:16" ht="11.25" customHeight="1">
      <c r="B214" s="2" t="s">
        <v>282</v>
      </c>
      <c r="C214" s="2">
        <v>30103103</v>
      </c>
      <c r="D214" s="2">
        <v>29</v>
      </c>
      <c r="E214" s="2"/>
      <c r="F214" s="2"/>
      <c r="G214" s="11" t="s">
        <v>162</v>
      </c>
      <c r="H214" s="80" t="s">
        <v>99</v>
      </c>
      <c r="I214" s="90">
        <v>958237</v>
      </c>
      <c r="J214" s="90">
        <v>0</v>
      </c>
      <c r="K214" s="11">
        <v>0</v>
      </c>
      <c r="L214" s="11">
        <v>151066</v>
      </c>
      <c r="M214" s="91">
        <f t="shared" si="4"/>
        <v>1109303</v>
      </c>
      <c r="O214" s="79">
        <v>180</v>
      </c>
      <c r="P214" s="80" t="s">
        <v>284</v>
      </c>
    </row>
    <row r="215" spans="2:16" ht="11.25" customHeight="1">
      <c r="B215" s="2" t="s">
        <v>282</v>
      </c>
      <c r="C215" s="2">
        <v>30114852</v>
      </c>
      <c r="D215" s="2">
        <v>29</v>
      </c>
      <c r="E215" s="2"/>
      <c r="F215" s="2"/>
      <c r="G215" s="11" t="s">
        <v>162</v>
      </c>
      <c r="H215" s="80" t="s">
        <v>428</v>
      </c>
      <c r="I215" s="90">
        <v>0</v>
      </c>
      <c r="J215" s="90">
        <v>0</v>
      </c>
      <c r="K215" s="11">
        <v>0</v>
      </c>
      <c r="L215" s="11">
        <v>0</v>
      </c>
      <c r="M215" s="91">
        <f t="shared" si="4"/>
        <v>0</v>
      </c>
      <c r="O215" s="79">
        <v>120</v>
      </c>
      <c r="P215" s="80" t="s">
        <v>284</v>
      </c>
    </row>
    <row r="216" spans="2:16" ht="11.25" customHeight="1">
      <c r="B216" s="2" t="s">
        <v>282</v>
      </c>
      <c r="C216" s="2">
        <v>30116632</v>
      </c>
      <c r="D216" s="2">
        <v>29</v>
      </c>
      <c r="E216" s="2"/>
      <c r="F216" s="2"/>
      <c r="G216" s="11" t="s">
        <v>163</v>
      </c>
      <c r="H216" s="80" t="s">
        <v>429</v>
      </c>
      <c r="I216" s="90">
        <v>0</v>
      </c>
      <c r="J216" s="90">
        <v>0</v>
      </c>
      <c r="K216" s="11">
        <v>0</v>
      </c>
      <c r="L216" s="11">
        <v>0</v>
      </c>
      <c r="M216" s="91">
        <f t="shared" si="4"/>
        <v>0</v>
      </c>
      <c r="O216" s="79">
        <v>60</v>
      </c>
      <c r="P216" s="80" t="s">
        <v>284</v>
      </c>
    </row>
    <row r="217" spans="2:16" ht="11.25" customHeight="1">
      <c r="B217" s="2" t="s">
        <v>282</v>
      </c>
      <c r="C217" s="2">
        <v>30101408</v>
      </c>
      <c r="D217" s="2">
        <v>29</v>
      </c>
      <c r="E217" s="2"/>
      <c r="F217" s="2"/>
      <c r="G217" s="11" t="s">
        <v>164</v>
      </c>
      <c r="H217" s="80" t="s">
        <v>41</v>
      </c>
      <c r="I217" s="90">
        <v>57725</v>
      </c>
      <c r="J217" s="90">
        <v>0</v>
      </c>
      <c r="K217" s="11">
        <v>0</v>
      </c>
      <c r="L217" s="11">
        <v>0</v>
      </c>
      <c r="M217" s="91">
        <f t="shared" si="4"/>
        <v>57725</v>
      </c>
      <c r="O217" s="79">
        <v>30</v>
      </c>
      <c r="P217" s="80" t="s">
        <v>284</v>
      </c>
    </row>
    <row r="218" spans="2:16" ht="11.25" customHeight="1">
      <c r="B218" s="2" t="s">
        <v>282</v>
      </c>
      <c r="C218" s="2">
        <v>30119197</v>
      </c>
      <c r="D218" s="2">
        <v>29</v>
      </c>
      <c r="E218" s="2"/>
      <c r="F218" s="2"/>
      <c r="G218" s="11" t="s">
        <v>163</v>
      </c>
      <c r="H218" s="80" t="s">
        <v>42</v>
      </c>
      <c r="I218" s="90">
        <v>0</v>
      </c>
      <c r="J218" s="90">
        <v>31</v>
      </c>
      <c r="K218" s="11">
        <v>0</v>
      </c>
      <c r="L218" s="11">
        <v>0</v>
      </c>
      <c r="M218" s="91">
        <f t="shared" si="4"/>
        <v>31</v>
      </c>
      <c r="O218" s="79">
        <v>210</v>
      </c>
      <c r="P218" s="80" t="s">
        <v>284</v>
      </c>
    </row>
    <row r="219" spans="2:16" ht="11.25" customHeight="1">
      <c r="B219" s="2" t="s">
        <v>282</v>
      </c>
      <c r="C219" s="2">
        <v>30119627</v>
      </c>
      <c r="D219" s="2">
        <v>29</v>
      </c>
      <c r="E219" s="2"/>
      <c r="F219" s="2"/>
      <c r="G219" s="11" t="s">
        <v>165</v>
      </c>
      <c r="H219" s="80" t="s">
        <v>100</v>
      </c>
      <c r="I219" s="90">
        <v>49595</v>
      </c>
      <c r="J219" s="90">
        <v>97761</v>
      </c>
      <c r="K219" s="11">
        <v>69589</v>
      </c>
      <c r="L219" s="11">
        <v>68279</v>
      </c>
      <c r="M219" s="91">
        <f t="shared" si="4"/>
        <v>285224</v>
      </c>
      <c r="O219" s="79">
        <v>60</v>
      </c>
      <c r="P219" s="80" t="s">
        <v>284</v>
      </c>
    </row>
    <row r="220" spans="2:16" ht="11.25" customHeight="1">
      <c r="B220" s="2" t="s">
        <v>282</v>
      </c>
      <c r="C220" s="2">
        <v>30122375</v>
      </c>
      <c r="D220" s="2">
        <v>29</v>
      </c>
      <c r="E220" s="2"/>
      <c r="F220" s="2"/>
      <c r="G220" s="11" t="s">
        <v>166</v>
      </c>
      <c r="H220" s="80" t="s">
        <v>101</v>
      </c>
      <c r="I220" s="90">
        <v>0</v>
      </c>
      <c r="J220" s="90">
        <v>53086</v>
      </c>
      <c r="K220" s="11">
        <v>0</v>
      </c>
      <c r="L220" s="11">
        <v>0</v>
      </c>
      <c r="M220" s="91">
        <f t="shared" si="4"/>
        <v>53086</v>
      </c>
      <c r="O220" s="79">
        <v>90</v>
      </c>
      <c r="P220" s="80" t="s">
        <v>284</v>
      </c>
    </row>
    <row r="221" spans="2:16" ht="11.25" customHeight="1">
      <c r="B221" s="2" t="s">
        <v>282</v>
      </c>
      <c r="C221" s="110">
        <v>30463882</v>
      </c>
      <c r="D221" s="2">
        <v>29</v>
      </c>
      <c r="E221" s="2"/>
      <c r="F221" s="2"/>
      <c r="G221" s="11" t="s">
        <v>604</v>
      </c>
      <c r="H221" s="113" t="s">
        <v>605</v>
      </c>
      <c r="I221" s="90">
        <v>0</v>
      </c>
      <c r="J221" s="90">
        <v>0</v>
      </c>
      <c r="K221" s="11">
        <v>0</v>
      </c>
      <c r="L221" s="11">
        <v>29594</v>
      </c>
      <c r="M221" s="91">
        <f t="shared" si="4"/>
        <v>29594</v>
      </c>
      <c r="O221" s="79">
        <v>60</v>
      </c>
      <c r="P221" s="80" t="s">
        <v>598</v>
      </c>
    </row>
    <row r="222" spans="2:16" ht="11.25" customHeight="1">
      <c r="B222" s="2" t="s">
        <v>282</v>
      </c>
      <c r="C222" s="110">
        <v>30463881</v>
      </c>
      <c r="D222" s="2">
        <v>29</v>
      </c>
      <c r="E222" s="2"/>
      <c r="F222" s="2"/>
      <c r="G222" s="11" t="s">
        <v>604</v>
      </c>
      <c r="H222" s="113" t="s">
        <v>606</v>
      </c>
      <c r="I222" s="90">
        <v>0</v>
      </c>
      <c r="J222" s="90">
        <v>0</v>
      </c>
      <c r="K222" s="11">
        <v>0</v>
      </c>
      <c r="L222" s="11">
        <v>1971</v>
      </c>
      <c r="M222" s="91">
        <f t="shared" si="4"/>
        <v>1971</v>
      </c>
      <c r="O222" s="79">
        <v>60</v>
      </c>
      <c r="P222" s="80" t="s">
        <v>598</v>
      </c>
    </row>
    <row r="223" spans="2:16" ht="11.25" customHeight="1">
      <c r="B223" s="2" t="s">
        <v>282</v>
      </c>
      <c r="C223" s="2">
        <v>30123620</v>
      </c>
      <c r="D223" s="2">
        <v>29</v>
      </c>
      <c r="E223" s="2"/>
      <c r="F223" s="2"/>
      <c r="G223" s="11" t="s">
        <v>167</v>
      </c>
      <c r="H223" s="80" t="s">
        <v>102</v>
      </c>
      <c r="I223" s="90">
        <v>55900</v>
      </c>
      <c r="J223" s="90">
        <v>0</v>
      </c>
      <c r="K223" s="11">
        <v>0</v>
      </c>
      <c r="L223" s="11">
        <v>0</v>
      </c>
      <c r="M223" s="91">
        <f t="shared" si="4"/>
        <v>55900</v>
      </c>
      <c r="O223" s="79">
        <v>90</v>
      </c>
      <c r="P223" s="80" t="s">
        <v>284</v>
      </c>
    </row>
    <row r="224" spans="2:16" ht="11.25" customHeight="1">
      <c r="B224" s="2" t="s">
        <v>282</v>
      </c>
      <c r="C224" s="2">
        <v>30126711</v>
      </c>
      <c r="D224" s="2" t="s">
        <v>43</v>
      </c>
      <c r="E224" s="2"/>
      <c r="F224" s="2"/>
      <c r="G224" s="11" t="s">
        <v>10</v>
      </c>
      <c r="H224" s="80" t="s">
        <v>103</v>
      </c>
      <c r="I224" s="90">
        <v>0</v>
      </c>
      <c r="J224" s="90">
        <v>45065</v>
      </c>
      <c r="K224" s="11">
        <v>0</v>
      </c>
      <c r="L224" s="11">
        <v>0</v>
      </c>
      <c r="M224" s="91">
        <f t="shared" si="4"/>
        <v>45065</v>
      </c>
      <c r="O224" s="79">
        <v>90</v>
      </c>
      <c r="P224" s="80" t="s">
        <v>284</v>
      </c>
    </row>
    <row r="225" spans="2:16" ht="11.25" customHeight="1">
      <c r="B225" s="2" t="s">
        <v>282</v>
      </c>
      <c r="C225" s="2">
        <v>30129308</v>
      </c>
      <c r="D225" s="2">
        <v>29</v>
      </c>
      <c r="E225" s="2"/>
      <c r="F225" s="2"/>
      <c r="G225" s="11" t="s">
        <v>168</v>
      </c>
      <c r="H225" s="80" t="s">
        <v>104</v>
      </c>
      <c r="I225" s="90">
        <v>181911</v>
      </c>
      <c r="J225" s="90">
        <v>200373</v>
      </c>
      <c r="K225" s="82">
        <v>0</v>
      </c>
      <c r="L225" s="11">
        <v>0</v>
      </c>
      <c r="M225" s="91">
        <f t="shared" si="4"/>
        <v>382284</v>
      </c>
      <c r="O225" s="79">
        <v>90</v>
      </c>
      <c r="P225" s="80" t="s">
        <v>284</v>
      </c>
    </row>
    <row r="226" spans="2:16" ht="11.25" customHeight="1">
      <c r="B226" s="2" t="s">
        <v>282</v>
      </c>
      <c r="C226" s="2">
        <v>30136199</v>
      </c>
      <c r="D226" s="2">
        <v>29</v>
      </c>
      <c r="E226" s="2"/>
      <c r="F226" s="2"/>
      <c r="G226" s="11" t="s">
        <v>169</v>
      </c>
      <c r="H226" s="80" t="s">
        <v>105</v>
      </c>
      <c r="I226" s="90">
        <v>634344</v>
      </c>
      <c r="J226" s="90">
        <v>0</v>
      </c>
      <c r="K226" s="82">
        <v>0</v>
      </c>
      <c r="L226" s="11">
        <v>0</v>
      </c>
      <c r="M226" s="91">
        <f t="shared" si="4"/>
        <v>634344</v>
      </c>
      <c r="O226" s="79">
        <v>90</v>
      </c>
      <c r="P226" s="80" t="s">
        <v>284</v>
      </c>
    </row>
    <row r="227" spans="2:16" ht="11.25" customHeight="1">
      <c r="B227" s="2" t="s">
        <v>282</v>
      </c>
      <c r="C227" s="110">
        <v>30463789</v>
      </c>
      <c r="D227" s="2">
        <v>29</v>
      </c>
      <c r="E227" s="2"/>
      <c r="F227" s="2"/>
      <c r="G227" s="11" t="s">
        <v>430</v>
      </c>
      <c r="H227" s="111" t="s">
        <v>602</v>
      </c>
      <c r="I227" s="90">
        <v>0</v>
      </c>
      <c r="J227" s="90">
        <v>0</v>
      </c>
      <c r="K227" s="82">
        <v>0</v>
      </c>
      <c r="L227" s="82">
        <v>8347</v>
      </c>
      <c r="M227" s="91">
        <f t="shared" si="4"/>
        <v>8347</v>
      </c>
      <c r="O227" s="79">
        <v>60</v>
      </c>
      <c r="P227" s="80" t="s">
        <v>598</v>
      </c>
    </row>
    <row r="228" spans="2:16" ht="11.25" customHeight="1">
      <c r="B228" s="2" t="s">
        <v>282</v>
      </c>
      <c r="C228" s="2">
        <v>30137642</v>
      </c>
      <c r="D228" s="2">
        <v>29</v>
      </c>
      <c r="E228" s="2"/>
      <c r="F228" s="2"/>
      <c r="G228" s="11" t="s">
        <v>430</v>
      </c>
      <c r="H228" s="80" t="s">
        <v>431</v>
      </c>
      <c r="I228" s="90">
        <v>0</v>
      </c>
      <c r="J228" s="90">
        <v>0</v>
      </c>
      <c r="K228" s="82">
        <v>66605</v>
      </c>
      <c r="L228" s="82">
        <v>44407</v>
      </c>
      <c r="M228" s="91">
        <f t="shared" si="4"/>
        <v>111012</v>
      </c>
      <c r="O228" s="79">
        <v>240</v>
      </c>
      <c r="P228" s="80" t="s">
        <v>284</v>
      </c>
    </row>
    <row r="229" spans="2:16" ht="11.25" customHeight="1">
      <c r="B229" s="2" t="s">
        <v>282</v>
      </c>
      <c r="C229" s="2">
        <v>30160623</v>
      </c>
      <c r="D229" s="2">
        <v>29</v>
      </c>
      <c r="E229" s="2"/>
      <c r="F229" s="2"/>
      <c r="G229" s="11" t="s">
        <v>162</v>
      </c>
      <c r="H229" s="80" t="s">
        <v>432</v>
      </c>
      <c r="I229" s="90">
        <v>0</v>
      </c>
      <c r="J229" s="90">
        <v>0</v>
      </c>
      <c r="K229" s="82">
        <v>159698</v>
      </c>
      <c r="L229" s="11">
        <v>0</v>
      </c>
      <c r="M229" s="91">
        <f t="shared" si="4"/>
        <v>159698</v>
      </c>
      <c r="O229" s="79">
        <v>120</v>
      </c>
      <c r="P229" s="80" t="s">
        <v>284</v>
      </c>
    </row>
    <row r="230" spans="2:16" ht="11.25" customHeight="1">
      <c r="B230" s="2" t="s">
        <v>282</v>
      </c>
      <c r="C230" s="2">
        <v>30164124</v>
      </c>
      <c r="D230" s="2">
        <v>29</v>
      </c>
      <c r="E230" s="2"/>
      <c r="F230" s="2"/>
      <c r="G230" s="11" t="s">
        <v>170</v>
      </c>
      <c r="H230" s="80" t="s">
        <v>433</v>
      </c>
      <c r="I230" s="90">
        <v>0</v>
      </c>
      <c r="J230" s="90">
        <v>0</v>
      </c>
      <c r="K230" s="92">
        <v>19397</v>
      </c>
      <c r="L230" s="11">
        <v>0</v>
      </c>
      <c r="M230" s="91">
        <f t="shared" si="4"/>
        <v>19397</v>
      </c>
      <c r="O230" s="79">
        <v>180</v>
      </c>
      <c r="P230" s="80" t="s">
        <v>284</v>
      </c>
    </row>
    <row r="231" spans="2:16" ht="11.25" customHeight="1">
      <c r="B231" s="2" t="s">
        <v>282</v>
      </c>
      <c r="C231" s="2">
        <v>30165673</v>
      </c>
      <c r="D231" s="2">
        <v>29</v>
      </c>
      <c r="E231" s="2"/>
      <c r="F231" s="2"/>
      <c r="G231" s="11" t="s">
        <v>171</v>
      </c>
      <c r="H231" s="80" t="s">
        <v>106</v>
      </c>
      <c r="I231" s="90">
        <v>643670</v>
      </c>
      <c r="J231" s="90">
        <v>0</v>
      </c>
      <c r="K231" s="82">
        <v>0</v>
      </c>
      <c r="L231" s="11">
        <v>0</v>
      </c>
      <c r="M231" s="91">
        <f t="shared" si="4"/>
        <v>643670</v>
      </c>
      <c r="O231" s="79">
        <v>180</v>
      </c>
      <c r="P231" s="80" t="s">
        <v>284</v>
      </c>
    </row>
    <row r="232" spans="2:16" ht="11.25" customHeight="1">
      <c r="B232" s="2" t="s">
        <v>282</v>
      </c>
      <c r="C232" s="2">
        <v>30175272</v>
      </c>
      <c r="D232" s="2">
        <v>29</v>
      </c>
      <c r="E232" s="2"/>
      <c r="F232" s="2"/>
      <c r="G232" s="11" t="s">
        <v>172</v>
      </c>
      <c r="H232" s="80" t="s">
        <v>107</v>
      </c>
      <c r="I232" s="90">
        <v>0</v>
      </c>
      <c r="J232" s="90">
        <v>642104</v>
      </c>
      <c r="K232" s="82">
        <v>0</v>
      </c>
      <c r="L232" s="82">
        <v>1833228</v>
      </c>
      <c r="M232" s="91">
        <f t="shared" si="4"/>
        <v>2475332</v>
      </c>
      <c r="O232" s="79">
        <v>210</v>
      </c>
      <c r="P232" s="80" t="s">
        <v>284</v>
      </c>
    </row>
    <row r="233" spans="2:16" ht="11.25" customHeight="1">
      <c r="B233" s="2" t="s">
        <v>282</v>
      </c>
      <c r="C233" s="2">
        <v>30181222</v>
      </c>
      <c r="D233" s="2">
        <v>29</v>
      </c>
      <c r="E233" s="2"/>
      <c r="F233" s="2"/>
      <c r="G233" s="11" t="s">
        <v>170</v>
      </c>
      <c r="H233" s="80" t="s">
        <v>434</v>
      </c>
      <c r="I233" s="90">
        <v>0</v>
      </c>
      <c r="J233" s="90">
        <v>0</v>
      </c>
      <c r="K233" s="82">
        <v>0</v>
      </c>
      <c r="L233" s="82">
        <v>466015</v>
      </c>
      <c r="M233" s="91">
        <f t="shared" si="4"/>
        <v>466015</v>
      </c>
      <c r="O233" s="79">
        <v>30</v>
      </c>
      <c r="P233" s="80" t="s">
        <v>284</v>
      </c>
    </row>
    <row r="234" spans="2:16" ht="11.25" customHeight="1">
      <c r="B234" s="2" t="s">
        <v>282</v>
      </c>
      <c r="C234" s="2">
        <v>30203822</v>
      </c>
      <c r="D234" s="2">
        <v>29</v>
      </c>
      <c r="E234" s="2"/>
      <c r="F234" s="2"/>
      <c r="G234" s="11" t="s">
        <v>159</v>
      </c>
      <c r="H234" s="80" t="s">
        <v>435</v>
      </c>
      <c r="I234" s="90">
        <v>0</v>
      </c>
      <c r="J234" s="90">
        <v>0</v>
      </c>
      <c r="K234" s="82">
        <v>0</v>
      </c>
      <c r="L234" s="11">
        <v>0</v>
      </c>
      <c r="M234" s="91">
        <f t="shared" si="4"/>
        <v>0</v>
      </c>
      <c r="O234" s="79">
        <v>90</v>
      </c>
      <c r="P234" s="80" t="s">
        <v>284</v>
      </c>
    </row>
    <row r="235" spans="2:16" ht="11.25" customHeight="1">
      <c r="B235" s="2" t="s">
        <v>282</v>
      </c>
      <c r="C235" s="2">
        <v>30213672</v>
      </c>
      <c r="D235" s="2">
        <v>29</v>
      </c>
      <c r="E235" s="2"/>
      <c r="F235" s="2"/>
      <c r="G235" s="11" t="s">
        <v>9</v>
      </c>
      <c r="H235" s="80" t="s">
        <v>108</v>
      </c>
      <c r="I235" s="90">
        <v>0</v>
      </c>
      <c r="J235" s="90">
        <v>186830</v>
      </c>
      <c r="K235" s="82">
        <v>0</v>
      </c>
      <c r="L235" s="11">
        <v>0</v>
      </c>
      <c r="M235" s="91">
        <f t="shared" si="4"/>
        <v>186830</v>
      </c>
      <c r="O235" s="79">
        <v>120</v>
      </c>
      <c r="P235" s="80" t="s">
        <v>284</v>
      </c>
    </row>
    <row r="236" spans="2:16" ht="11.25" customHeight="1">
      <c r="B236" s="2" t="s">
        <v>282</v>
      </c>
      <c r="C236" s="2">
        <v>30232322</v>
      </c>
      <c r="D236" s="2">
        <v>29</v>
      </c>
      <c r="E236" s="2"/>
      <c r="F236" s="2"/>
      <c r="G236" s="11" t="s">
        <v>173</v>
      </c>
      <c r="H236" s="80" t="s">
        <v>109</v>
      </c>
      <c r="I236" s="90">
        <v>452108</v>
      </c>
      <c r="J236" s="90">
        <v>350597</v>
      </c>
      <c r="K236" s="82">
        <v>0</v>
      </c>
      <c r="L236" s="11">
        <v>0</v>
      </c>
      <c r="M236" s="91">
        <f t="shared" si="4"/>
        <v>802705</v>
      </c>
      <c r="O236" s="79">
        <v>150</v>
      </c>
      <c r="P236" s="80" t="s">
        <v>284</v>
      </c>
    </row>
    <row r="237" spans="2:16" ht="11.25" customHeight="1">
      <c r="B237" s="2" t="s">
        <v>282</v>
      </c>
      <c r="C237" s="2">
        <v>30233872</v>
      </c>
      <c r="D237" s="2">
        <v>29</v>
      </c>
      <c r="E237" s="2"/>
      <c r="F237" s="2"/>
      <c r="G237" s="11" t="s">
        <v>9</v>
      </c>
      <c r="H237" s="80" t="s">
        <v>110</v>
      </c>
      <c r="I237" s="90">
        <v>0</v>
      </c>
      <c r="J237" s="90">
        <v>348801</v>
      </c>
      <c r="K237" s="82">
        <v>0</v>
      </c>
      <c r="L237" s="11">
        <v>0</v>
      </c>
      <c r="M237" s="91">
        <f t="shared" si="4"/>
        <v>348801</v>
      </c>
      <c r="O237" s="79">
        <v>120</v>
      </c>
      <c r="P237" s="80" t="s">
        <v>284</v>
      </c>
    </row>
    <row r="238" spans="2:16" ht="11.25" customHeight="1">
      <c r="B238" s="2" t="s">
        <v>282</v>
      </c>
      <c r="C238" s="2">
        <v>30269726</v>
      </c>
      <c r="D238" s="2">
        <v>29</v>
      </c>
      <c r="E238" s="2"/>
      <c r="F238" s="2"/>
      <c r="G238" s="11" t="s">
        <v>168</v>
      </c>
      <c r="H238" s="80" t="s">
        <v>111</v>
      </c>
      <c r="I238" s="90">
        <v>56043</v>
      </c>
      <c r="J238" s="90">
        <v>0</v>
      </c>
      <c r="K238" s="82">
        <v>0</v>
      </c>
      <c r="L238" s="11">
        <v>0</v>
      </c>
      <c r="M238" s="91">
        <f t="shared" si="4"/>
        <v>56043</v>
      </c>
      <c r="O238" s="79">
        <v>120</v>
      </c>
      <c r="P238" s="80" t="s">
        <v>284</v>
      </c>
    </row>
    <row r="239" spans="2:16" ht="11.25" customHeight="1">
      <c r="B239" s="2" t="s">
        <v>282</v>
      </c>
      <c r="C239" s="2">
        <v>30272222</v>
      </c>
      <c r="D239" s="2">
        <v>29</v>
      </c>
      <c r="E239" s="2"/>
      <c r="F239" s="2"/>
      <c r="G239" s="11" t="s">
        <v>174</v>
      </c>
      <c r="H239" s="80" t="s">
        <v>112</v>
      </c>
      <c r="I239" s="90">
        <v>51170</v>
      </c>
      <c r="J239" s="90">
        <v>0</v>
      </c>
      <c r="K239" s="82">
        <v>0</v>
      </c>
      <c r="L239" s="11">
        <v>0</v>
      </c>
      <c r="M239" s="91">
        <f t="shared" si="4"/>
        <v>51170</v>
      </c>
      <c r="O239" s="79">
        <v>90</v>
      </c>
      <c r="P239" s="80" t="s">
        <v>284</v>
      </c>
    </row>
    <row r="240" spans="2:16" ht="11.25" customHeight="1">
      <c r="B240" s="2" t="s">
        <v>282</v>
      </c>
      <c r="C240" s="110">
        <v>30463275</v>
      </c>
      <c r="D240" s="2">
        <v>29</v>
      </c>
      <c r="E240" s="2"/>
      <c r="F240" s="2"/>
      <c r="G240" s="11" t="s">
        <v>9</v>
      </c>
      <c r="H240" s="111" t="s">
        <v>600</v>
      </c>
      <c r="I240" s="90">
        <v>0</v>
      </c>
      <c r="J240" s="90">
        <v>0</v>
      </c>
      <c r="K240" s="82">
        <v>0</v>
      </c>
      <c r="L240" s="82">
        <v>3818</v>
      </c>
      <c r="M240" s="91">
        <f t="shared" si="4"/>
        <v>3818</v>
      </c>
      <c r="O240" s="79">
        <v>60</v>
      </c>
      <c r="P240" s="80" t="s">
        <v>598</v>
      </c>
    </row>
    <row r="241" spans="2:16" ht="11.25" customHeight="1">
      <c r="B241" s="2" t="s">
        <v>282</v>
      </c>
      <c r="C241" s="2">
        <v>30272372</v>
      </c>
      <c r="D241" s="2">
        <v>29</v>
      </c>
      <c r="E241" s="2"/>
      <c r="F241" s="2"/>
      <c r="G241" s="11" t="s">
        <v>9</v>
      </c>
      <c r="H241" s="80" t="s">
        <v>113</v>
      </c>
      <c r="I241" s="90">
        <v>0</v>
      </c>
      <c r="J241" s="90">
        <v>198622</v>
      </c>
      <c r="K241" s="82">
        <v>0</v>
      </c>
      <c r="L241" s="82">
        <v>0</v>
      </c>
      <c r="M241" s="91">
        <f t="shared" si="4"/>
        <v>198622</v>
      </c>
      <c r="O241" s="79">
        <v>90</v>
      </c>
      <c r="P241" s="80" t="s">
        <v>284</v>
      </c>
    </row>
    <row r="242" spans="2:16" ht="11.25" customHeight="1">
      <c r="B242" s="2" t="s">
        <v>282</v>
      </c>
      <c r="C242" s="2">
        <v>30278025</v>
      </c>
      <c r="D242" s="2">
        <v>29</v>
      </c>
      <c r="E242" s="2"/>
      <c r="F242" s="2"/>
      <c r="G242" s="11" t="s">
        <v>160</v>
      </c>
      <c r="H242" s="80" t="s">
        <v>114</v>
      </c>
      <c r="I242" s="90">
        <v>1100881</v>
      </c>
      <c r="J242" s="93">
        <v>81256</v>
      </c>
      <c r="K242" s="82">
        <v>0</v>
      </c>
      <c r="L242" s="11">
        <v>0</v>
      </c>
      <c r="M242" s="91">
        <f t="shared" si="4"/>
        <v>1182137</v>
      </c>
      <c r="O242" s="79">
        <v>90</v>
      </c>
      <c r="P242" s="80" t="s">
        <v>284</v>
      </c>
    </row>
    <row r="243" spans="2:16" ht="11.25" customHeight="1">
      <c r="B243" s="2" t="s">
        <v>282</v>
      </c>
      <c r="C243" s="2">
        <v>30299274</v>
      </c>
      <c r="D243" s="2">
        <v>29</v>
      </c>
      <c r="E243" s="2"/>
      <c r="F243" s="2"/>
      <c r="G243" s="11" t="s">
        <v>155</v>
      </c>
      <c r="H243" s="80" t="s">
        <v>436</v>
      </c>
      <c r="I243" s="90">
        <v>0</v>
      </c>
      <c r="J243" s="90">
        <v>0</v>
      </c>
      <c r="K243" s="82">
        <v>0</v>
      </c>
      <c r="L243" s="11">
        <v>0</v>
      </c>
      <c r="M243" s="91">
        <f t="shared" si="4"/>
        <v>0</v>
      </c>
      <c r="O243" s="79">
        <v>60</v>
      </c>
      <c r="P243" s="80" t="s">
        <v>284</v>
      </c>
    </row>
    <row r="244" spans="2:16" ht="11.25" customHeight="1">
      <c r="B244" s="2" t="s">
        <v>282</v>
      </c>
      <c r="C244" s="2">
        <v>30301272</v>
      </c>
      <c r="D244" s="2">
        <v>29</v>
      </c>
      <c r="E244" s="2"/>
      <c r="F244" s="2"/>
      <c r="G244" s="11" t="s">
        <v>170</v>
      </c>
      <c r="H244" s="80" t="s">
        <v>115</v>
      </c>
      <c r="I244" s="90">
        <v>0</v>
      </c>
      <c r="J244" s="93">
        <v>4106</v>
      </c>
      <c r="K244" s="92">
        <v>434</v>
      </c>
      <c r="L244" s="11">
        <v>0</v>
      </c>
      <c r="M244" s="91">
        <f t="shared" si="4"/>
        <v>4540</v>
      </c>
      <c r="O244" s="79">
        <v>90</v>
      </c>
      <c r="P244" s="80" t="s">
        <v>284</v>
      </c>
    </row>
    <row r="245" spans="2:16" ht="11.25" customHeight="1">
      <c r="B245" s="2" t="s">
        <v>282</v>
      </c>
      <c r="C245" s="2">
        <v>30303372</v>
      </c>
      <c r="D245" s="2">
        <v>29</v>
      </c>
      <c r="E245" s="2"/>
      <c r="F245" s="2"/>
      <c r="G245" s="11" t="s">
        <v>146</v>
      </c>
      <c r="H245" s="80" t="s">
        <v>116</v>
      </c>
      <c r="I245" s="90">
        <v>14515</v>
      </c>
      <c r="J245" s="90">
        <v>0</v>
      </c>
      <c r="K245" s="82">
        <v>0</v>
      </c>
      <c r="L245" s="11">
        <v>0</v>
      </c>
      <c r="M245" s="91">
        <f t="shared" si="4"/>
        <v>14515</v>
      </c>
      <c r="O245" s="79">
        <v>90</v>
      </c>
      <c r="P245" s="80" t="s">
        <v>284</v>
      </c>
    </row>
    <row r="246" spans="2:16" ht="11.25" customHeight="1">
      <c r="B246" s="2" t="s">
        <v>282</v>
      </c>
      <c r="C246" s="2">
        <v>30304874</v>
      </c>
      <c r="D246" s="2">
        <v>29</v>
      </c>
      <c r="E246" s="2"/>
      <c r="F246" s="2"/>
      <c r="G246" s="11" t="s">
        <v>175</v>
      </c>
      <c r="H246" s="80" t="s">
        <v>117</v>
      </c>
      <c r="I246" s="90">
        <v>49960</v>
      </c>
      <c r="J246" s="90">
        <v>0</v>
      </c>
      <c r="K246" s="82">
        <v>0</v>
      </c>
      <c r="L246" s="11">
        <v>0</v>
      </c>
      <c r="M246" s="91">
        <f t="shared" si="4"/>
        <v>49960</v>
      </c>
      <c r="O246" s="79">
        <v>90</v>
      </c>
      <c r="P246" s="80" t="s">
        <v>284</v>
      </c>
    </row>
    <row r="247" spans="2:16" ht="11.25" customHeight="1">
      <c r="B247" s="2" t="s">
        <v>282</v>
      </c>
      <c r="C247" s="2">
        <v>30317072</v>
      </c>
      <c r="D247" s="2">
        <v>29</v>
      </c>
      <c r="E247" s="2"/>
      <c r="F247" s="2"/>
      <c r="G247" s="11" t="s">
        <v>176</v>
      </c>
      <c r="H247" s="80" t="s">
        <v>437</v>
      </c>
      <c r="I247" s="90">
        <v>0</v>
      </c>
      <c r="J247" s="90">
        <v>0</v>
      </c>
      <c r="K247" s="82">
        <v>0</v>
      </c>
      <c r="L247" s="11">
        <v>0</v>
      </c>
      <c r="M247" s="91">
        <f t="shared" si="4"/>
        <v>0</v>
      </c>
      <c r="O247" s="79">
        <v>90</v>
      </c>
      <c r="P247" s="80" t="s">
        <v>284</v>
      </c>
    </row>
    <row r="248" spans="2:16" ht="11.25" customHeight="1">
      <c r="B248" s="2" t="s">
        <v>282</v>
      </c>
      <c r="C248" s="2">
        <v>30340630</v>
      </c>
      <c r="D248" s="2">
        <v>29</v>
      </c>
      <c r="E248" s="2"/>
      <c r="F248" s="2"/>
      <c r="G248" s="11" t="s">
        <v>177</v>
      </c>
      <c r="H248" s="80" t="s">
        <v>118</v>
      </c>
      <c r="I248" s="90">
        <v>63153</v>
      </c>
      <c r="J248" s="90">
        <v>55577</v>
      </c>
      <c r="K248" s="82">
        <v>0</v>
      </c>
      <c r="L248" s="11">
        <v>0</v>
      </c>
      <c r="M248" s="91">
        <f t="shared" si="4"/>
        <v>118730</v>
      </c>
      <c r="O248" s="79">
        <v>60</v>
      </c>
      <c r="P248" s="80" t="s">
        <v>284</v>
      </c>
    </row>
    <row r="249" spans="2:16" ht="11.25" customHeight="1">
      <c r="B249" s="2" t="s">
        <v>282</v>
      </c>
      <c r="C249" s="2">
        <v>30354072</v>
      </c>
      <c r="D249" s="2">
        <v>29</v>
      </c>
      <c r="E249" s="2"/>
      <c r="F249" s="2"/>
      <c r="G249" s="11" t="s">
        <v>175</v>
      </c>
      <c r="H249" s="80" t="s">
        <v>119</v>
      </c>
      <c r="I249" s="90">
        <v>45220</v>
      </c>
      <c r="J249" s="90">
        <v>0</v>
      </c>
      <c r="K249" s="82">
        <v>0</v>
      </c>
      <c r="L249" s="11">
        <v>0</v>
      </c>
      <c r="M249" s="91">
        <f t="shared" si="4"/>
        <v>45220</v>
      </c>
      <c r="O249" s="79">
        <v>60</v>
      </c>
      <c r="P249" s="80" t="s">
        <v>284</v>
      </c>
    </row>
    <row r="250" spans="2:16" ht="11.25" customHeight="1">
      <c r="B250" s="2" t="s">
        <v>282</v>
      </c>
      <c r="C250" s="2">
        <v>30356126</v>
      </c>
      <c r="D250" s="2">
        <v>29</v>
      </c>
      <c r="E250" s="2"/>
      <c r="F250" s="2"/>
      <c r="G250" s="11" t="s">
        <v>178</v>
      </c>
      <c r="H250" s="80" t="s">
        <v>120</v>
      </c>
      <c r="I250" s="90">
        <v>11178</v>
      </c>
      <c r="J250" s="90">
        <v>0</v>
      </c>
      <c r="K250" s="82">
        <v>0</v>
      </c>
      <c r="L250" s="11">
        <v>0</v>
      </c>
      <c r="M250" s="91">
        <f t="shared" si="4"/>
        <v>11178</v>
      </c>
      <c r="O250" s="79">
        <v>90</v>
      </c>
      <c r="P250" s="80" t="s">
        <v>284</v>
      </c>
    </row>
    <row r="251" spans="2:16" ht="11.25" customHeight="1">
      <c r="B251" s="2" t="s">
        <v>282</v>
      </c>
      <c r="C251" s="2">
        <v>30118897</v>
      </c>
      <c r="D251" s="2">
        <v>29</v>
      </c>
      <c r="E251" s="2"/>
      <c r="F251" s="2"/>
      <c r="G251" s="11" t="s">
        <v>438</v>
      </c>
      <c r="H251" s="80" t="s">
        <v>439</v>
      </c>
      <c r="I251" s="90">
        <v>0</v>
      </c>
      <c r="J251" s="90">
        <v>0</v>
      </c>
      <c r="K251" s="82">
        <v>0</v>
      </c>
      <c r="L251" s="82">
        <v>290345</v>
      </c>
      <c r="M251" s="91">
        <f t="shared" si="4"/>
        <v>290345</v>
      </c>
      <c r="O251" s="79">
        <v>30</v>
      </c>
      <c r="P251" s="80" t="s">
        <v>284</v>
      </c>
    </row>
    <row r="252" spans="2:16" ht="11.25" customHeight="1">
      <c r="B252" s="2" t="s">
        <v>282</v>
      </c>
      <c r="C252" s="2">
        <v>30293922</v>
      </c>
      <c r="D252" s="2">
        <v>29</v>
      </c>
      <c r="E252" s="2"/>
      <c r="F252" s="2"/>
      <c r="G252" s="11" t="s">
        <v>158</v>
      </c>
      <c r="H252" s="80" t="s">
        <v>121</v>
      </c>
      <c r="I252" s="90">
        <v>41864</v>
      </c>
      <c r="J252" s="90">
        <v>0</v>
      </c>
      <c r="K252" s="82">
        <v>0</v>
      </c>
      <c r="L252" s="11">
        <v>0</v>
      </c>
      <c r="M252" s="91">
        <f t="shared" si="4"/>
        <v>41864</v>
      </c>
      <c r="O252" s="79">
        <v>90</v>
      </c>
      <c r="P252" s="80" t="s">
        <v>284</v>
      </c>
    </row>
    <row r="253" spans="2:16" ht="11.25" customHeight="1">
      <c r="B253" s="2" t="s">
        <v>282</v>
      </c>
      <c r="C253" s="2">
        <v>30331522</v>
      </c>
      <c r="D253" s="2">
        <v>29</v>
      </c>
      <c r="E253" s="2"/>
      <c r="F253" s="2"/>
      <c r="G253" s="11" t="s">
        <v>158</v>
      </c>
      <c r="H253" s="80" t="s">
        <v>440</v>
      </c>
      <c r="I253" s="90">
        <v>0</v>
      </c>
      <c r="J253" s="90">
        <v>0</v>
      </c>
      <c r="K253" s="82">
        <v>0</v>
      </c>
      <c r="L253" s="82">
        <v>54145</v>
      </c>
      <c r="M253" s="91">
        <f t="shared" si="4"/>
        <v>54145</v>
      </c>
      <c r="O253" s="79">
        <v>90</v>
      </c>
      <c r="P253" s="80" t="s">
        <v>284</v>
      </c>
    </row>
    <row r="254" spans="2:16" ht="11.25" customHeight="1">
      <c r="B254" s="2" t="s">
        <v>282</v>
      </c>
      <c r="C254" s="2">
        <v>30357372</v>
      </c>
      <c r="D254" s="2">
        <v>29</v>
      </c>
      <c r="E254" s="2"/>
      <c r="F254" s="2"/>
      <c r="G254" s="11" t="s">
        <v>273</v>
      </c>
      <c r="H254" s="80" t="s">
        <v>441</v>
      </c>
      <c r="I254" s="90">
        <v>0</v>
      </c>
      <c r="J254" s="90">
        <v>0</v>
      </c>
      <c r="K254" s="82">
        <v>352981</v>
      </c>
      <c r="L254" s="82">
        <v>823189</v>
      </c>
      <c r="M254" s="91">
        <f t="shared" si="4"/>
        <v>1176170</v>
      </c>
      <c r="O254" s="79">
        <v>60</v>
      </c>
      <c r="P254" s="80" t="s">
        <v>284</v>
      </c>
    </row>
    <row r="255" spans="2:16" ht="11.25" customHeight="1">
      <c r="B255" s="2" t="s">
        <v>282</v>
      </c>
      <c r="C255" s="2">
        <v>30354872</v>
      </c>
      <c r="D255" s="2">
        <v>29</v>
      </c>
      <c r="E255" s="2"/>
      <c r="F255" s="2"/>
      <c r="G255" s="11" t="s">
        <v>179</v>
      </c>
      <c r="H255" s="80" t="s">
        <v>122</v>
      </c>
      <c r="I255" s="90">
        <v>85466</v>
      </c>
      <c r="J255" s="90">
        <v>0</v>
      </c>
      <c r="K255" s="82">
        <v>0</v>
      </c>
      <c r="L255" s="11">
        <v>0</v>
      </c>
      <c r="M255" s="91">
        <f t="shared" si="4"/>
        <v>85466</v>
      </c>
      <c r="O255" s="79">
        <v>30</v>
      </c>
      <c r="P255" s="80" t="s">
        <v>284</v>
      </c>
    </row>
    <row r="256" spans="2:16" ht="11.25" customHeight="1">
      <c r="B256" s="2" t="s">
        <v>282</v>
      </c>
      <c r="C256" s="2">
        <v>30356524</v>
      </c>
      <c r="D256" s="2">
        <v>29</v>
      </c>
      <c r="E256" s="2"/>
      <c r="F256" s="2"/>
      <c r="G256" s="11" t="s">
        <v>179</v>
      </c>
      <c r="H256" s="80" t="s">
        <v>123</v>
      </c>
      <c r="I256" s="90">
        <v>0</v>
      </c>
      <c r="J256" s="90">
        <v>178024</v>
      </c>
      <c r="K256" s="82">
        <v>0</v>
      </c>
      <c r="L256" s="11">
        <v>0</v>
      </c>
      <c r="M256" s="91">
        <f t="shared" si="4"/>
        <v>178024</v>
      </c>
      <c r="O256" s="79">
        <v>30</v>
      </c>
      <c r="P256" s="80" t="s">
        <v>284</v>
      </c>
    </row>
    <row r="257" spans="2:16" ht="11.25" customHeight="1">
      <c r="B257" s="2" t="s">
        <v>282</v>
      </c>
      <c r="C257" s="2">
        <v>30187873</v>
      </c>
      <c r="D257" s="2">
        <v>29</v>
      </c>
      <c r="E257" s="2"/>
      <c r="F257" s="2"/>
      <c r="G257" s="11" t="s">
        <v>274</v>
      </c>
      <c r="H257" s="80" t="s">
        <v>442</v>
      </c>
      <c r="I257" s="90">
        <v>0</v>
      </c>
      <c r="J257" s="90">
        <v>0</v>
      </c>
      <c r="K257" s="82">
        <v>335283</v>
      </c>
      <c r="L257" s="11">
        <v>0</v>
      </c>
      <c r="M257" s="91">
        <f t="shared" si="4"/>
        <v>335283</v>
      </c>
      <c r="O257" s="79">
        <v>150</v>
      </c>
      <c r="P257" s="80" t="s">
        <v>284</v>
      </c>
    </row>
    <row r="258" spans="2:16" ht="11.25" customHeight="1">
      <c r="B258" s="2" t="s">
        <v>282</v>
      </c>
      <c r="C258" s="2">
        <v>30357942</v>
      </c>
      <c r="D258" s="2">
        <v>29</v>
      </c>
      <c r="E258" s="2"/>
      <c r="F258" s="2"/>
      <c r="G258" s="11" t="s">
        <v>180</v>
      </c>
      <c r="H258" s="80" t="s">
        <v>124</v>
      </c>
      <c r="I258" s="90">
        <v>372530</v>
      </c>
      <c r="J258" s="90">
        <v>0</v>
      </c>
      <c r="K258" s="82">
        <v>0</v>
      </c>
      <c r="L258" s="11">
        <v>0</v>
      </c>
      <c r="M258" s="91">
        <f t="shared" si="4"/>
        <v>372530</v>
      </c>
      <c r="O258" s="79">
        <v>240</v>
      </c>
      <c r="P258" s="80" t="s">
        <v>284</v>
      </c>
    </row>
    <row r="259" spans="2:16" ht="11.25" customHeight="1">
      <c r="B259" s="2" t="s">
        <v>282</v>
      </c>
      <c r="C259" s="2">
        <v>30340626</v>
      </c>
      <c r="D259" s="2">
        <v>29</v>
      </c>
      <c r="E259" s="2"/>
      <c r="F259" s="2"/>
      <c r="G259" s="11" t="s">
        <v>181</v>
      </c>
      <c r="H259" s="80" t="s">
        <v>125</v>
      </c>
      <c r="I259" s="90">
        <v>0</v>
      </c>
      <c r="J259" s="90">
        <v>388189</v>
      </c>
      <c r="K259" s="82">
        <v>0</v>
      </c>
      <c r="L259" s="82">
        <v>124527</v>
      </c>
      <c r="M259" s="91">
        <f t="shared" si="4"/>
        <v>512716</v>
      </c>
      <c r="O259" s="79">
        <v>150</v>
      </c>
      <c r="P259" s="80" t="s">
        <v>284</v>
      </c>
    </row>
    <row r="260" spans="2:16" ht="11.25" customHeight="1">
      <c r="B260" s="2" t="s">
        <v>282</v>
      </c>
      <c r="C260" s="2">
        <v>30393475</v>
      </c>
      <c r="D260" s="2">
        <v>29</v>
      </c>
      <c r="E260" s="2"/>
      <c r="F260" s="2"/>
      <c r="G260" s="11" t="s">
        <v>182</v>
      </c>
      <c r="H260" s="80" t="s">
        <v>126</v>
      </c>
      <c r="I260" s="90">
        <v>0</v>
      </c>
      <c r="J260" s="90">
        <v>106683</v>
      </c>
      <c r="K260" s="82">
        <v>0</v>
      </c>
      <c r="L260" s="11">
        <v>0</v>
      </c>
      <c r="M260" s="91">
        <f t="shared" si="4"/>
        <v>106683</v>
      </c>
      <c r="O260" s="79">
        <v>90</v>
      </c>
      <c r="P260" s="80" t="s">
        <v>284</v>
      </c>
    </row>
    <row r="261" spans="2:16" ht="11.25" customHeight="1">
      <c r="B261" s="2" t="s">
        <v>282</v>
      </c>
      <c r="C261" s="2">
        <v>30175823</v>
      </c>
      <c r="D261" s="2">
        <v>29</v>
      </c>
      <c r="E261" s="2"/>
      <c r="F261" s="2"/>
      <c r="G261" s="11" t="s">
        <v>273</v>
      </c>
      <c r="H261" s="80" t="s">
        <v>443</v>
      </c>
      <c r="I261" s="90">
        <v>0</v>
      </c>
      <c r="J261" s="90">
        <v>0</v>
      </c>
      <c r="K261" s="82">
        <v>0</v>
      </c>
      <c r="L261" s="11">
        <v>0</v>
      </c>
      <c r="M261" s="91">
        <f t="shared" si="4"/>
        <v>0</v>
      </c>
      <c r="O261" s="79">
        <v>60</v>
      </c>
      <c r="P261" s="80" t="s">
        <v>284</v>
      </c>
    </row>
    <row r="262" spans="2:16" ht="11.25" customHeight="1">
      <c r="B262" s="2" t="s">
        <v>282</v>
      </c>
      <c r="C262" s="2">
        <v>30385672</v>
      </c>
      <c r="D262" s="2">
        <v>29</v>
      </c>
      <c r="E262" s="2"/>
      <c r="F262" s="2"/>
      <c r="G262" s="82" t="s">
        <v>603</v>
      </c>
      <c r="H262" s="80" t="s">
        <v>127</v>
      </c>
      <c r="I262" s="90">
        <v>18416</v>
      </c>
      <c r="J262" s="90">
        <v>7560</v>
      </c>
      <c r="K262" s="82">
        <v>0</v>
      </c>
      <c r="L262" s="11">
        <v>0</v>
      </c>
      <c r="M262" s="91">
        <f t="shared" si="4"/>
        <v>25976</v>
      </c>
      <c r="O262" s="79">
        <v>120</v>
      </c>
      <c r="P262" s="80" t="s">
        <v>284</v>
      </c>
    </row>
    <row r="263" spans="2:16" ht="11.25" customHeight="1">
      <c r="B263" s="2" t="s">
        <v>282</v>
      </c>
      <c r="C263" s="2">
        <v>30356179</v>
      </c>
      <c r="D263" s="2">
        <v>29</v>
      </c>
      <c r="E263" s="2"/>
      <c r="F263" s="2"/>
      <c r="G263" s="11" t="s">
        <v>184</v>
      </c>
      <c r="H263" s="80" t="s">
        <v>444</v>
      </c>
      <c r="I263" s="90">
        <v>0</v>
      </c>
      <c r="J263" s="90">
        <v>0</v>
      </c>
      <c r="K263" s="82">
        <v>0</v>
      </c>
      <c r="L263" s="11">
        <v>0</v>
      </c>
      <c r="M263" s="91">
        <f t="shared" si="4"/>
        <v>0</v>
      </c>
      <c r="O263" s="79">
        <v>90</v>
      </c>
      <c r="P263" s="80" t="s">
        <v>284</v>
      </c>
    </row>
    <row r="264" spans="2:16" ht="11.25" customHeight="1">
      <c r="B264" s="2" t="s">
        <v>282</v>
      </c>
      <c r="C264" s="2">
        <v>30183473</v>
      </c>
      <c r="D264" s="2">
        <v>29</v>
      </c>
      <c r="E264" s="2"/>
      <c r="F264" s="2"/>
      <c r="G264" s="11" t="s">
        <v>162</v>
      </c>
      <c r="H264" s="80" t="s">
        <v>445</v>
      </c>
      <c r="I264" s="90">
        <v>0</v>
      </c>
      <c r="J264" s="90">
        <v>0</v>
      </c>
      <c r="K264" s="82">
        <v>279793</v>
      </c>
      <c r="L264" s="11">
        <v>0</v>
      </c>
      <c r="M264" s="91">
        <f t="shared" si="4"/>
        <v>279793</v>
      </c>
      <c r="O264" s="79">
        <v>90</v>
      </c>
      <c r="P264" s="80" t="s">
        <v>284</v>
      </c>
    </row>
    <row r="265" spans="2:16" ht="11.25" customHeight="1">
      <c r="B265" s="2" t="s">
        <v>282</v>
      </c>
      <c r="C265" s="2">
        <v>30228373</v>
      </c>
      <c r="D265" s="2">
        <v>29</v>
      </c>
      <c r="E265" s="2"/>
      <c r="F265" s="2"/>
      <c r="G265" s="11" t="s">
        <v>162</v>
      </c>
      <c r="H265" s="80" t="s">
        <v>446</v>
      </c>
      <c r="I265" s="90">
        <v>0</v>
      </c>
      <c r="J265" s="90">
        <v>0</v>
      </c>
      <c r="K265" s="82">
        <v>0</v>
      </c>
      <c r="L265" s="11">
        <v>0</v>
      </c>
      <c r="M265" s="91">
        <f t="shared" si="4"/>
        <v>0</v>
      </c>
      <c r="O265" s="79">
        <v>120</v>
      </c>
      <c r="P265" s="80" t="s">
        <v>284</v>
      </c>
    </row>
    <row r="266" spans="2:16" ht="11.25" customHeight="1">
      <c r="B266" s="2" t="s">
        <v>282</v>
      </c>
      <c r="C266" s="2">
        <v>30354078</v>
      </c>
      <c r="D266" s="2">
        <v>29</v>
      </c>
      <c r="E266" s="2"/>
      <c r="F266" s="2"/>
      <c r="G266" s="11" t="s">
        <v>447</v>
      </c>
      <c r="H266" s="80" t="s">
        <v>448</v>
      </c>
      <c r="I266" s="90">
        <v>0</v>
      </c>
      <c r="J266" s="90">
        <v>0</v>
      </c>
      <c r="K266" s="82">
        <v>48980</v>
      </c>
      <c r="L266" s="11">
        <v>0</v>
      </c>
      <c r="M266" s="91">
        <f t="shared" si="4"/>
        <v>48980</v>
      </c>
      <c r="O266" s="79">
        <v>60</v>
      </c>
      <c r="P266" s="80" t="s">
        <v>284</v>
      </c>
    </row>
    <row r="267" spans="2:16" ht="11.25" customHeight="1">
      <c r="B267" s="2" t="s">
        <v>282</v>
      </c>
      <c r="C267" s="2">
        <v>30371281</v>
      </c>
      <c r="D267" s="2">
        <v>29</v>
      </c>
      <c r="E267" s="2"/>
      <c r="F267" s="2"/>
      <c r="G267" s="11" t="s">
        <v>438</v>
      </c>
      <c r="H267" s="80" t="s">
        <v>449</v>
      </c>
      <c r="I267" s="90">
        <v>0</v>
      </c>
      <c r="J267" s="90">
        <v>0</v>
      </c>
      <c r="K267" s="82">
        <v>0</v>
      </c>
      <c r="L267" s="11">
        <v>0</v>
      </c>
      <c r="M267" s="91">
        <f t="shared" si="4"/>
        <v>0</v>
      </c>
      <c r="O267" s="79">
        <v>120</v>
      </c>
      <c r="P267" s="80" t="s">
        <v>284</v>
      </c>
    </row>
    <row r="268" spans="2:16" ht="11.25" customHeight="1">
      <c r="B268" s="2" t="s">
        <v>282</v>
      </c>
      <c r="C268" s="2">
        <v>30371675</v>
      </c>
      <c r="D268" s="2">
        <v>29</v>
      </c>
      <c r="E268" s="2"/>
      <c r="F268" s="2"/>
      <c r="G268" s="11" t="s">
        <v>185</v>
      </c>
      <c r="H268" s="80" t="s">
        <v>128</v>
      </c>
      <c r="I268" s="90">
        <v>0</v>
      </c>
      <c r="J268" s="90">
        <v>117096</v>
      </c>
      <c r="K268" s="82">
        <v>0</v>
      </c>
      <c r="L268" s="11">
        <v>0</v>
      </c>
      <c r="M268" s="91">
        <f t="shared" si="4"/>
        <v>117096</v>
      </c>
      <c r="O268" s="79">
        <v>120</v>
      </c>
      <c r="P268" s="80" t="s">
        <v>284</v>
      </c>
    </row>
    <row r="269" spans="2:16" ht="11.25" customHeight="1">
      <c r="B269" s="2" t="s">
        <v>282</v>
      </c>
      <c r="C269" s="2">
        <v>30119536</v>
      </c>
      <c r="D269" s="2">
        <v>29</v>
      </c>
      <c r="E269" s="2"/>
      <c r="F269" s="2"/>
      <c r="G269" s="11" t="s">
        <v>186</v>
      </c>
      <c r="H269" s="80" t="s">
        <v>450</v>
      </c>
      <c r="I269" s="90">
        <v>0</v>
      </c>
      <c r="J269" s="90">
        <v>0</v>
      </c>
      <c r="K269" s="82">
        <v>0</v>
      </c>
      <c r="L269" s="11">
        <v>0</v>
      </c>
      <c r="M269" s="91">
        <f t="shared" si="4"/>
        <v>0</v>
      </c>
      <c r="O269" s="79">
        <v>30</v>
      </c>
      <c r="P269" s="80" t="s">
        <v>284</v>
      </c>
    </row>
    <row r="270" spans="2:16" ht="11.25" customHeight="1">
      <c r="B270" s="2" t="s">
        <v>282</v>
      </c>
      <c r="C270" s="2">
        <v>30361044</v>
      </c>
      <c r="D270" s="2">
        <v>29</v>
      </c>
      <c r="E270" s="2"/>
      <c r="F270" s="2"/>
      <c r="G270" s="11" t="s">
        <v>273</v>
      </c>
      <c r="H270" s="80" t="s">
        <v>451</v>
      </c>
      <c r="I270" s="90">
        <v>0</v>
      </c>
      <c r="J270" s="90">
        <v>0</v>
      </c>
      <c r="K270" s="82">
        <v>0</v>
      </c>
      <c r="L270" s="11">
        <v>0</v>
      </c>
      <c r="M270" s="91">
        <f t="shared" si="4"/>
        <v>0</v>
      </c>
      <c r="O270" s="79">
        <v>60</v>
      </c>
      <c r="P270" s="80" t="s">
        <v>284</v>
      </c>
    </row>
    <row r="271" spans="2:16" ht="11.25" customHeight="1">
      <c r="B271" s="2" t="s">
        <v>282</v>
      </c>
      <c r="C271" s="2">
        <v>30363424</v>
      </c>
      <c r="D271" s="2">
        <v>29</v>
      </c>
      <c r="E271" s="2"/>
      <c r="F271" s="2"/>
      <c r="G271" s="11" t="s">
        <v>273</v>
      </c>
      <c r="H271" s="80" t="s">
        <v>452</v>
      </c>
      <c r="I271" s="90">
        <v>0</v>
      </c>
      <c r="J271" s="90">
        <v>0</v>
      </c>
      <c r="K271" s="82">
        <v>0</v>
      </c>
      <c r="L271" s="11">
        <v>0</v>
      </c>
      <c r="M271" s="91">
        <f t="shared" si="4"/>
        <v>0</v>
      </c>
      <c r="O271" s="79">
        <v>30</v>
      </c>
      <c r="P271" s="80" t="s">
        <v>284</v>
      </c>
    </row>
    <row r="272" spans="2:16" ht="11.25" customHeight="1">
      <c r="B272" s="2" t="s">
        <v>282</v>
      </c>
      <c r="C272" s="2">
        <v>30388772</v>
      </c>
      <c r="D272" s="2">
        <v>29</v>
      </c>
      <c r="E272" s="2"/>
      <c r="F272" s="2"/>
      <c r="G272" s="11" t="s">
        <v>163</v>
      </c>
      <c r="H272" s="80" t="s">
        <v>129</v>
      </c>
      <c r="I272" s="90">
        <v>0</v>
      </c>
      <c r="J272" s="90">
        <v>145656</v>
      </c>
      <c r="K272" s="82">
        <v>0</v>
      </c>
      <c r="L272" s="11">
        <v>0</v>
      </c>
      <c r="M272" s="91">
        <f t="shared" si="4"/>
        <v>145656</v>
      </c>
      <c r="O272" s="79">
        <v>210</v>
      </c>
      <c r="P272" s="80" t="s">
        <v>284</v>
      </c>
    </row>
    <row r="273" spans="2:16" ht="11.25" customHeight="1">
      <c r="B273" s="2" t="s">
        <v>282</v>
      </c>
      <c r="C273" s="110">
        <v>30120491</v>
      </c>
      <c r="D273" s="2">
        <v>29</v>
      </c>
      <c r="E273" s="2"/>
      <c r="F273" s="2"/>
      <c r="G273" s="112" t="s">
        <v>200</v>
      </c>
      <c r="H273" s="111" t="s">
        <v>601</v>
      </c>
      <c r="I273" s="90">
        <v>0</v>
      </c>
      <c r="J273" s="90">
        <v>0</v>
      </c>
      <c r="K273" s="82">
        <v>0</v>
      </c>
      <c r="L273" s="82">
        <v>1130567</v>
      </c>
      <c r="M273" s="91">
        <f t="shared" si="4"/>
        <v>1130567</v>
      </c>
      <c r="O273" s="79">
        <v>210</v>
      </c>
      <c r="P273" s="80" t="s">
        <v>598</v>
      </c>
    </row>
    <row r="274" spans="2:16" ht="11.25" customHeight="1">
      <c r="B274" s="2" t="s">
        <v>282</v>
      </c>
      <c r="C274" s="2">
        <v>30341174</v>
      </c>
      <c r="D274" s="2">
        <v>29</v>
      </c>
      <c r="E274" s="2"/>
      <c r="F274" s="2"/>
      <c r="G274" s="11" t="s">
        <v>187</v>
      </c>
      <c r="H274" s="80" t="s">
        <v>453</v>
      </c>
      <c r="I274" s="90">
        <v>0</v>
      </c>
      <c r="J274" s="90">
        <v>0</v>
      </c>
      <c r="K274" s="82">
        <v>89250</v>
      </c>
      <c r="L274" s="11">
        <v>0</v>
      </c>
      <c r="M274" s="91">
        <f t="shared" si="4"/>
        <v>89250</v>
      </c>
      <c r="O274" s="79">
        <v>90</v>
      </c>
      <c r="P274" s="80" t="s">
        <v>284</v>
      </c>
    </row>
    <row r="275" spans="2:16" ht="11.25" customHeight="1">
      <c r="B275" s="2" t="s">
        <v>282</v>
      </c>
      <c r="C275" s="2">
        <v>30365023</v>
      </c>
      <c r="D275" s="2">
        <v>29</v>
      </c>
      <c r="E275" s="2"/>
      <c r="F275" s="2"/>
      <c r="G275" s="11" t="s">
        <v>177</v>
      </c>
      <c r="H275" s="80" t="s">
        <v>454</v>
      </c>
      <c r="I275" s="90">
        <v>0</v>
      </c>
      <c r="J275" s="90">
        <v>0</v>
      </c>
      <c r="K275" s="82">
        <v>429591</v>
      </c>
      <c r="L275" s="11">
        <v>0</v>
      </c>
      <c r="M275" s="91">
        <f t="shared" si="4"/>
        <v>429591</v>
      </c>
      <c r="O275" s="79">
        <v>30</v>
      </c>
      <c r="P275" s="80" t="s">
        <v>284</v>
      </c>
    </row>
    <row r="276" spans="2:16" ht="11.25" customHeight="1">
      <c r="B276" s="2" t="s">
        <v>282</v>
      </c>
      <c r="C276" s="2">
        <v>30368822</v>
      </c>
      <c r="D276" s="2">
        <v>29</v>
      </c>
      <c r="E276" s="2"/>
      <c r="F276" s="2"/>
      <c r="G276" s="11" t="s">
        <v>188</v>
      </c>
      <c r="H276" s="80" t="s">
        <v>130</v>
      </c>
      <c r="I276" s="90">
        <v>0</v>
      </c>
      <c r="J276" s="90">
        <v>531253</v>
      </c>
      <c r="K276" s="82">
        <v>0</v>
      </c>
      <c r="L276" s="11">
        <v>0</v>
      </c>
      <c r="M276" s="91">
        <f aca="true" t="shared" si="5" ref="M276:M288">SUBTOTAL(9,I276:L276)</f>
        <v>531253</v>
      </c>
      <c r="O276" s="79">
        <v>180</v>
      </c>
      <c r="P276" s="80" t="s">
        <v>284</v>
      </c>
    </row>
    <row r="277" spans="2:16" ht="11.25" customHeight="1">
      <c r="B277" s="2" t="s">
        <v>282</v>
      </c>
      <c r="C277" s="2">
        <v>30385630</v>
      </c>
      <c r="D277" s="2">
        <v>29</v>
      </c>
      <c r="E277" s="2"/>
      <c r="F277" s="2"/>
      <c r="G277" s="11" t="s">
        <v>147</v>
      </c>
      <c r="H277" s="80" t="s">
        <v>455</v>
      </c>
      <c r="I277" s="90">
        <v>0</v>
      </c>
      <c r="J277" s="90">
        <v>0</v>
      </c>
      <c r="K277" s="82">
        <v>0</v>
      </c>
      <c r="L277" s="82">
        <v>486152</v>
      </c>
      <c r="M277" s="91">
        <f t="shared" si="5"/>
        <v>486152</v>
      </c>
      <c r="O277" s="79">
        <v>60</v>
      </c>
      <c r="P277" s="80" t="s">
        <v>284</v>
      </c>
    </row>
    <row r="278" spans="2:16" ht="11.25" customHeight="1">
      <c r="B278" s="2" t="s">
        <v>282</v>
      </c>
      <c r="C278" s="2">
        <v>30392137</v>
      </c>
      <c r="D278" s="2">
        <v>29</v>
      </c>
      <c r="E278" s="2"/>
      <c r="F278" s="2"/>
      <c r="G278" s="11" t="s">
        <v>147</v>
      </c>
      <c r="H278" s="80" t="s">
        <v>456</v>
      </c>
      <c r="I278" s="90">
        <v>0</v>
      </c>
      <c r="J278" s="90">
        <v>0</v>
      </c>
      <c r="K278" s="82">
        <v>0</v>
      </c>
      <c r="L278" s="82">
        <v>297306</v>
      </c>
      <c r="M278" s="91">
        <f t="shared" si="5"/>
        <v>297306</v>
      </c>
      <c r="O278" s="79">
        <v>60</v>
      </c>
      <c r="P278" s="80" t="s">
        <v>284</v>
      </c>
    </row>
    <row r="279" spans="2:16" ht="11.25" customHeight="1">
      <c r="B279" s="2" t="s">
        <v>282</v>
      </c>
      <c r="C279" s="2">
        <v>30376724</v>
      </c>
      <c r="D279" s="2">
        <v>29</v>
      </c>
      <c r="E279" s="2"/>
      <c r="F279" s="2"/>
      <c r="G279" s="11" t="s">
        <v>6</v>
      </c>
      <c r="H279" s="80" t="s">
        <v>457</v>
      </c>
      <c r="I279" s="90">
        <v>0</v>
      </c>
      <c r="J279" s="90">
        <v>0</v>
      </c>
      <c r="K279" s="82">
        <v>0</v>
      </c>
      <c r="L279" s="11">
        <v>0</v>
      </c>
      <c r="M279" s="91">
        <f t="shared" si="5"/>
        <v>0</v>
      </c>
      <c r="O279" s="79">
        <v>180</v>
      </c>
      <c r="P279" s="80" t="s">
        <v>284</v>
      </c>
    </row>
    <row r="280" spans="2:16" ht="11.25" customHeight="1">
      <c r="B280" s="2" t="s">
        <v>282</v>
      </c>
      <c r="C280" s="2">
        <v>30291330</v>
      </c>
      <c r="D280" s="2">
        <v>29</v>
      </c>
      <c r="E280" s="2"/>
      <c r="F280" s="2"/>
      <c r="G280" s="11" t="s">
        <v>6</v>
      </c>
      <c r="H280" s="80" t="s">
        <v>131</v>
      </c>
      <c r="I280" s="90">
        <v>0</v>
      </c>
      <c r="J280" s="90">
        <v>143276</v>
      </c>
      <c r="K280" s="82">
        <v>0</v>
      </c>
      <c r="L280" s="11">
        <v>0</v>
      </c>
      <c r="M280" s="91">
        <f t="shared" si="5"/>
        <v>143276</v>
      </c>
      <c r="O280" s="79">
        <v>60</v>
      </c>
      <c r="P280" s="80" t="s">
        <v>284</v>
      </c>
    </row>
    <row r="281" spans="2:16" ht="11.25" customHeight="1">
      <c r="B281" s="2" t="s">
        <v>282</v>
      </c>
      <c r="C281" s="2">
        <v>30301778</v>
      </c>
      <c r="D281" s="2">
        <v>29</v>
      </c>
      <c r="E281" s="2"/>
      <c r="F281" s="2"/>
      <c r="G281" s="11" t="s">
        <v>189</v>
      </c>
      <c r="H281" s="80" t="s">
        <v>132</v>
      </c>
      <c r="I281" s="90">
        <v>0</v>
      </c>
      <c r="J281" s="90">
        <v>581254</v>
      </c>
      <c r="K281" s="82">
        <v>0</v>
      </c>
      <c r="L281" s="11">
        <v>0</v>
      </c>
      <c r="M281" s="91">
        <f t="shared" si="5"/>
        <v>581254</v>
      </c>
      <c r="O281" s="79">
        <v>120</v>
      </c>
      <c r="P281" s="80" t="s">
        <v>284</v>
      </c>
    </row>
    <row r="282" spans="2:16" ht="11.25" customHeight="1">
      <c r="B282" s="2" t="s">
        <v>282</v>
      </c>
      <c r="C282" s="2">
        <v>30356139</v>
      </c>
      <c r="D282" s="2">
        <v>29</v>
      </c>
      <c r="E282" s="2"/>
      <c r="F282" s="2"/>
      <c r="G282" s="11" t="s">
        <v>190</v>
      </c>
      <c r="H282" s="80" t="s">
        <v>133</v>
      </c>
      <c r="I282" s="90">
        <v>147917</v>
      </c>
      <c r="J282" s="90">
        <v>0</v>
      </c>
      <c r="K282" s="82">
        <v>0</v>
      </c>
      <c r="L282" s="11">
        <v>0</v>
      </c>
      <c r="M282" s="91">
        <f t="shared" si="5"/>
        <v>147917</v>
      </c>
      <c r="O282" s="79">
        <v>60</v>
      </c>
      <c r="P282" s="80" t="s">
        <v>284</v>
      </c>
    </row>
    <row r="283" spans="2:16" ht="11.25" customHeight="1">
      <c r="B283" s="2" t="s">
        <v>282</v>
      </c>
      <c r="C283" s="2">
        <v>30358872</v>
      </c>
      <c r="D283" s="2">
        <v>29</v>
      </c>
      <c r="E283" s="2"/>
      <c r="F283" s="2"/>
      <c r="G283" s="11" t="s">
        <v>146</v>
      </c>
      <c r="H283" s="80" t="s">
        <v>458</v>
      </c>
      <c r="I283" s="90">
        <v>0</v>
      </c>
      <c r="J283" s="90">
        <v>0</v>
      </c>
      <c r="K283" s="11">
        <v>0</v>
      </c>
      <c r="L283" s="11">
        <v>111162</v>
      </c>
      <c r="M283" s="91">
        <f t="shared" si="5"/>
        <v>111162</v>
      </c>
      <c r="O283" s="79">
        <v>90</v>
      </c>
      <c r="P283" s="80" t="s">
        <v>284</v>
      </c>
    </row>
    <row r="284" spans="2:16" ht="11.25" customHeight="1">
      <c r="B284" s="2" t="s">
        <v>282</v>
      </c>
      <c r="C284" s="2">
        <v>30421493</v>
      </c>
      <c r="D284" s="2">
        <v>29</v>
      </c>
      <c r="E284" s="2"/>
      <c r="F284" s="2"/>
      <c r="G284" s="11" t="s">
        <v>158</v>
      </c>
      <c r="H284" s="80" t="s">
        <v>459</v>
      </c>
      <c r="I284" s="90">
        <v>0</v>
      </c>
      <c r="J284" s="90">
        <v>0</v>
      </c>
      <c r="K284" s="11">
        <v>0</v>
      </c>
      <c r="L284" s="11">
        <v>0</v>
      </c>
      <c r="M284" s="91">
        <f t="shared" si="5"/>
        <v>0</v>
      </c>
      <c r="O284" s="79">
        <v>90</v>
      </c>
      <c r="P284" s="80" t="s">
        <v>284</v>
      </c>
    </row>
    <row r="285" spans="2:16" ht="11.25" customHeight="1">
      <c r="B285" s="2" t="s">
        <v>282</v>
      </c>
      <c r="C285" s="2">
        <v>30421630</v>
      </c>
      <c r="D285" s="2">
        <v>29</v>
      </c>
      <c r="E285" s="2"/>
      <c r="F285" s="2"/>
      <c r="G285" s="11" t="s">
        <v>158</v>
      </c>
      <c r="H285" s="80" t="s">
        <v>460</v>
      </c>
      <c r="I285" s="90">
        <v>0</v>
      </c>
      <c r="J285" s="90">
        <v>0</v>
      </c>
      <c r="K285" s="11">
        <v>0</v>
      </c>
      <c r="L285" s="11">
        <v>0</v>
      </c>
      <c r="M285" s="91">
        <f t="shared" si="5"/>
        <v>0</v>
      </c>
      <c r="O285" s="79">
        <v>90</v>
      </c>
      <c r="P285" s="80" t="s">
        <v>284</v>
      </c>
    </row>
    <row r="286" spans="2:16" ht="11.25" customHeight="1">
      <c r="B286" s="2" t="s">
        <v>282</v>
      </c>
      <c r="C286" s="2">
        <v>30421743</v>
      </c>
      <c r="D286" s="2">
        <v>29</v>
      </c>
      <c r="E286" s="2"/>
      <c r="F286" s="2"/>
      <c r="G286" s="11" t="s">
        <v>188</v>
      </c>
      <c r="H286" s="80" t="s">
        <v>461</v>
      </c>
      <c r="I286" s="90">
        <v>0</v>
      </c>
      <c r="J286" s="90">
        <v>0</v>
      </c>
      <c r="K286" s="11">
        <v>0</v>
      </c>
      <c r="L286" s="11">
        <v>0</v>
      </c>
      <c r="M286" s="91">
        <f t="shared" si="5"/>
        <v>0</v>
      </c>
      <c r="O286" s="79">
        <v>30</v>
      </c>
      <c r="P286" s="80" t="s">
        <v>284</v>
      </c>
    </row>
    <row r="287" spans="2:16" ht="11.25" customHeight="1">
      <c r="B287" s="2" t="s">
        <v>282</v>
      </c>
      <c r="C287" s="2">
        <v>30411722</v>
      </c>
      <c r="D287" s="2">
        <v>29</v>
      </c>
      <c r="E287" s="2"/>
      <c r="F287" s="2"/>
      <c r="G287" s="11" t="s">
        <v>146</v>
      </c>
      <c r="H287" s="80" t="s">
        <v>462</v>
      </c>
      <c r="I287" s="90">
        <v>0</v>
      </c>
      <c r="J287" s="90">
        <v>0</v>
      </c>
      <c r="K287" s="11">
        <v>0</v>
      </c>
      <c r="L287" s="11">
        <v>0</v>
      </c>
      <c r="M287" s="91">
        <f t="shared" si="5"/>
        <v>0</v>
      </c>
      <c r="O287" s="79">
        <v>90</v>
      </c>
      <c r="P287" s="80" t="s">
        <v>284</v>
      </c>
    </row>
    <row r="288" spans="2:16" ht="11.25" customHeight="1">
      <c r="B288" s="2" t="s">
        <v>282</v>
      </c>
      <c r="C288" s="2">
        <v>30411824</v>
      </c>
      <c r="D288" s="2">
        <v>29</v>
      </c>
      <c r="E288" s="2"/>
      <c r="F288" s="2"/>
      <c r="G288" s="11" t="s">
        <v>146</v>
      </c>
      <c r="H288" s="80" t="s">
        <v>463</v>
      </c>
      <c r="I288" s="90">
        <v>0</v>
      </c>
      <c r="J288" s="90">
        <v>0</v>
      </c>
      <c r="K288" s="11">
        <v>0</v>
      </c>
      <c r="L288" s="11">
        <v>0</v>
      </c>
      <c r="M288" s="91">
        <f t="shared" si="5"/>
        <v>0</v>
      </c>
      <c r="O288" s="79">
        <v>90</v>
      </c>
      <c r="P288" s="80" t="s">
        <v>284</v>
      </c>
    </row>
    <row r="289" spans="2:16" ht="11.25" customHeight="1">
      <c r="B289" s="2" t="s">
        <v>282</v>
      </c>
      <c r="C289" s="2"/>
      <c r="D289" s="2"/>
      <c r="E289" s="2"/>
      <c r="F289" s="2"/>
      <c r="G289" s="11"/>
      <c r="H289" s="80"/>
      <c r="I289" s="90"/>
      <c r="J289" s="90"/>
      <c r="K289" s="11"/>
      <c r="L289" s="11"/>
      <c r="M289" s="91"/>
      <c r="O289" s="79"/>
      <c r="P289" s="80"/>
    </row>
    <row r="290" spans="2:16" ht="11.25" customHeight="1">
      <c r="B290" s="2" t="s">
        <v>282</v>
      </c>
      <c r="C290" s="2">
        <v>30402373</v>
      </c>
      <c r="D290" s="2">
        <v>29</v>
      </c>
      <c r="E290" s="2"/>
      <c r="F290" s="2"/>
      <c r="G290" s="11" t="s">
        <v>191</v>
      </c>
      <c r="H290" s="80" t="s">
        <v>464</v>
      </c>
      <c r="I290" s="90">
        <v>0</v>
      </c>
      <c r="J290" s="90">
        <v>0</v>
      </c>
      <c r="K290" s="11">
        <v>0</v>
      </c>
      <c r="L290" s="11">
        <v>104144</v>
      </c>
      <c r="M290" s="91">
        <f aca="true" t="shared" si="6" ref="M290:M297">SUBTOTAL(9,I290:L290)</f>
        <v>104144</v>
      </c>
      <c r="O290" s="79">
        <v>30</v>
      </c>
      <c r="P290" s="80" t="s">
        <v>284</v>
      </c>
    </row>
    <row r="291" spans="2:16" ht="11.25" customHeight="1">
      <c r="B291" s="2" t="s">
        <v>282</v>
      </c>
      <c r="C291" s="2">
        <v>30277735</v>
      </c>
      <c r="D291" s="2">
        <v>29</v>
      </c>
      <c r="E291" s="2"/>
      <c r="F291" s="2"/>
      <c r="G291" s="11" t="s">
        <v>465</v>
      </c>
      <c r="H291" s="80" t="s">
        <v>466</v>
      </c>
      <c r="I291" s="90">
        <v>0</v>
      </c>
      <c r="J291" s="90">
        <v>0</v>
      </c>
      <c r="K291" s="11">
        <v>0</v>
      </c>
      <c r="L291" s="11">
        <v>0</v>
      </c>
      <c r="M291" s="91">
        <f t="shared" si="6"/>
        <v>0</v>
      </c>
      <c r="O291" s="79">
        <v>60</v>
      </c>
      <c r="P291" s="80" t="s">
        <v>284</v>
      </c>
    </row>
    <row r="292" spans="2:16" ht="11.25" customHeight="1">
      <c r="B292" s="2" t="s">
        <v>282</v>
      </c>
      <c r="C292" s="2">
        <v>30400123</v>
      </c>
      <c r="D292" s="2">
        <v>29</v>
      </c>
      <c r="E292" s="2"/>
      <c r="F292" s="2"/>
      <c r="G292" s="11" t="s">
        <v>170</v>
      </c>
      <c r="H292" s="80" t="s">
        <v>467</v>
      </c>
      <c r="I292" s="90">
        <v>0</v>
      </c>
      <c r="J292" s="90">
        <v>0</v>
      </c>
      <c r="K292" s="11">
        <v>0</v>
      </c>
      <c r="L292" s="11">
        <v>0</v>
      </c>
      <c r="M292" s="91">
        <f t="shared" si="6"/>
        <v>0</v>
      </c>
      <c r="O292" s="79">
        <v>180</v>
      </c>
      <c r="P292" s="80" t="s">
        <v>284</v>
      </c>
    </row>
    <row r="293" spans="2:16" ht="11.25" customHeight="1">
      <c r="B293" s="2" t="s">
        <v>282</v>
      </c>
      <c r="C293" s="2">
        <v>30136687</v>
      </c>
      <c r="D293" s="2">
        <v>29</v>
      </c>
      <c r="E293" s="2"/>
      <c r="F293" s="2"/>
      <c r="G293" s="11" t="s">
        <v>170</v>
      </c>
      <c r="H293" s="80" t="s">
        <v>154</v>
      </c>
      <c r="I293" s="90">
        <v>65995</v>
      </c>
      <c r="J293" s="90">
        <v>0</v>
      </c>
      <c r="K293" s="11">
        <v>0</v>
      </c>
      <c r="L293" s="11">
        <v>0</v>
      </c>
      <c r="M293" s="91">
        <f t="shared" si="6"/>
        <v>65995</v>
      </c>
      <c r="O293" s="79">
        <v>60</v>
      </c>
      <c r="P293" s="80" t="s">
        <v>284</v>
      </c>
    </row>
    <row r="294" spans="2:16" ht="11.25" customHeight="1">
      <c r="B294" s="2" t="s">
        <v>282</v>
      </c>
      <c r="C294" s="2">
        <v>30171873</v>
      </c>
      <c r="D294" s="2">
        <v>29</v>
      </c>
      <c r="E294" s="2"/>
      <c r="F294" s="2"/>
      <c r="G294" s="11" t="s">
        <v>191</v>
      </c>
      <c r="H294" s="80" t="s">
        <v>156</v>
      </c>
      <c r="I294" s="90">
        <v>12616</v>
      </c>
      <c r="J294" s="90">
        <v>0</v>
      </c>
      <c r="K294" s="11">
        <v>0</v>
      </c>
      <c r="L294" s="11">
        <v>0</v>
      </c>
      <c r="M294" s="91">
        <f t="shared" si="6"/>
        <v>12616</v>
      </c>
      <c r="O294" s="79">
        <v>90</v>
      </c>
      <c r="P294" s="80" t="s">
        <v>284</v>
      </c>
    </row>
    <row r="295" spans="2:16" ht="11.25" customHeight="1">
      <c r="B295" s="2" t="s">
        <v>282</v>
      </c>
      <c r="C295" s="2">
        <v>30192522</v>
      </c>
      <c r="D295" s="2">
        <v>29</v>
      </c>
      <c r="E295" s="2"/>
      <c r="F295" s="2"/>
      <c r="G295" s="11" t="s">
        <v>158</v>
      </c>
      <c r="H295" s="80" t="s">
        <v>157</v>
      </c>
      <c r="I295" s="90">
        <v>112761</v>
      </c>
      <c r="J295" s="90">
        <v>36402</v>
      </c>
      <c r="K295" s="82">
        <v>0</v>
      </c>
      <c r="L295" s="11">
        <v>0</v>
      </c>
      <c r="M295" s="91">
        <f t="shared" si="6"/>
        <v>149163</v>
      </c>
      <c r="O295" s="79">
        <f>30*5</f>
        <v>150</v>
      </c>
      <c r="P295" s="80" t="s">
        <v>284</v>
      </c>
    </row>
    <row r="296" spans="2:16" ht="11.25" customHeight="1">
      <c r="B296" s="2" t="s">
        <v>282</v>
      </c>
      <c r="C296" s="51">
        <v>30136748</v>
      </c>
      <c r="D296" s="2">
        <v>29</v>
      </c>
      <c r="E296" s="2"/>
      <c r="F296" s="2"/>
      <c r="G296" s="94" t="s">
        <v>253</v>
      </c>
      <c r="H296" s="52" t="s">
        <v>251</v>
      </c>
      <c r="I296" s="93">
        <v>0</v>
      </c>
      <c r="J296" s="93">
        <v>226169</v>
      </c>
      <c r="K296" s="92">
        <v>223766</v>
      </c>
      <c r="L296" s="92">
        <v>110606</v>
      </c>
      <c r="M296" s="91">
        <f t="shared" si="6"/>
        <v>560541</v>
      </c>
      <c r="O296" s="79">
        <f>6*30</f>
        <v>180</v>
      </c>
      <c r="P296" s="80" t="s">
        <v>597</v>
      </c>
    </row>
    <row r="297" spans="2:16" ht="11.25" customHeight="1">
      <c r="B297" s="2" t="s">
        <v>282</v>
      </c>
      <c r="C297" s="51">
        <v>30243522</v>
      </c>
      <c r="D297" s="2">
        <v>29</v>
      </c>
      <c r="E297" s="2"/>
      <c r="F297" s="2"/>
      <c r="G297" s="95" t="s">
        <v>176</v>
      </c>
      <c r="H297" s="52" t="s">
        <v>252</v>
      </c>
      <c r="I297" s="93">
        <v>0</v>
      </c>
      <c r="J297" s="93">
        <v>480959</v>
      </c>
      <c r="K297" s="92">
        <v>0</v>
      </c>
      <c r="L297" s="11">
        <v>0</v>
      </c>
      <c r="M297" s="91">
        <f t="shared" si="6"/>
        <v>480959</v>
      </c>
      <c r="O297" s="79">
        <f>3*30</f>
        <v>90</v>
      </c>
      <c r="P297" s="80" t="s">
        <v>597</v>
      </c>
    </row>
    <row r="298" spans="2:16" ht="11.25" customHeight="1">
      <c r="B298" s="2" t="s">
        <v>282</v>
      </c>
      <c r="C298" s="2">
        <v>30106712</v>
      </c>
      <c r="D298" s="2">
        <v>33</v>
      </c>
      <c r="E298" s="2">
        <v>3</v>
      </c>
      <c r="F298" s="2">
        <v>150</v>
      </c>
      <c r="G298" s="11" t="s">
        <v>8</v>
      </c>
      <c r="H298" s="80" t="s">
        <v>134</v>
      </c>
      <c r="I298" s="96">
        <v>0</v>
      </c>
      <c r="J298" s="96">
        <v>308038</v>
      </c>
      <c r="K298" s="96">
        <v>1012036</v>
      </c>
      <c r="L298" s="96">
        <v>488409</v>
      </c>
      <c r="M298" s="91">
        <f>SUM(I298:L298)</f>
        <v>1808483</v>
      </c>
      <c r="O298" s="79">
        <v>540</v>
      </c>
      <c r="P298" s="80" t="s">
        <v>284</v>
      </c>
    </row>
    <row r="299" spans="2:16" ht="11.25" customHeight="1">
      <c r="B299" s="2" t="s">
        <v>282</v>
      </c>
      <c r="C299" s="2">
        <v>30108034</v>
      </c>
      <c r="D299" s="2">
        <v>33</v>
      </c>
      <c r="E299" s="2">
        <v>3</v>
      </c>
      <c r="F299" s="2">
        <v>150</v>
      </c>
      <c r="G299" s="11" t="s">
        <v>187</v>
      </c>
      <c r="H299" s="80" t="s">
        <v>327</v>
      </c>
      <c r="I299" s="96">
        <v>0</v>
      </c>
      <c r="J299" s="96">
        <v>0</v>
      </c>
      <c r="K299" s="96">
        <v>0</v>
      </c>
      <c r="L299" s="96">
        <v>0</v>
      </c>
      <c r="M299" s="91">
        <f>SUM(I299:L299)</f>
        <v>0</v>
      </c>
      <c r="O299" s="79">
        <v>300</v>
      </c>
      <c r="P299" s="80" t="s">
        <v>284</v>
      </c>
    </row>
    <row r="300" spans="2:16" ht="11.25" customHeight="1">
      <c r="B300" s="2" t="s">
        <v>282</v>
      </c>
      <c r="C300" s="2">
        <v>30110145</v>
      </c>
      <c r="D300" s="2">
        <v>33</v>
      </c>
      <c r="E300" s="2">
        <v>3</v>
      </c>
      <c r="F300" s="2">
        <v>150</v>
      </c>
      <c r="G300" s="11" t="s">
        <v>161</v>
      </c>
      <c r="H300" s="80" t="s">
        <v>332</v>
      </c>
      <c r="I300" s="96">
        <v>0</v>
      </c>
      <c r="J300" s="96">
        <v>0</v>
      </c>
      <c r="K300" s="96">
        <v>0</v>
      </c>
      <c r="L300" s="96">
        <v>0</v>
      </c>
      <c r="M300" s="91">
        <f>SUM(I300:K300)</f>
        <v>0</v>
      </c>
      <c r="O300" s="79">
        <v>420</v>
      </c>
      <c r="P300" s="80" t="s">
        <v>284</v>
      </c>
    </row>
    <row r="301" spans="2:16" ht="11.25" customHeight="1">
      <c r="B301" s="2" t="s">
        <v>282</v>
      </c>
      <c r="C301" s="2">
        <v>30125009</v>
      </c>
      <c r="D301" s="2">
        <v>33</v>
      </c>
      <c r="E301" s="2">
        <v>3</v>
      </c>
      <c r="F301" s="2">
        <v>150</v>
      </c>
      <c r="G301" s="11" t="s">
        <v>198</v>
      </c>
      <c r="H301" s="80" t="s">
        <v>135</v>
      </c>
      <c r="I301" s="96">
        <v>0</v>
      </c>
      <c r="J301" s="96">
        <v>901505</v>
      </c>
      <c r="K301" s="96">
        <v>1454096</v>
      </c>
      <c r="L301" s="96">
        <v>756529</v>
      </c>
      <c r="M301" s="91">
        <f>SUM(I301:L301)</f>
        <v>3112130</v>
      </c>
      <c r="O301" s="79">
        <v>480</v>
      </c>
      <c r="P301" s="80" t="s">
        <v>284</v>
      </c>
    </row>
    <row r="302" spans="2:16" ht="11.25" customHeight="1">
      <c r="B302" s="2" t="s">
        <v>282</v>
      </c>
      <c r="C302" s="2">
        <v>30125136</v>
      </c>
      <c r="D302" s="2">
        <v>33</v>
      </c>
      <c r="E302" s="2">
        <v>3</v>
      </c>
      <c r="F302" s="2">
        <v>150</v>
      </c>
      <c r="G302" s="11" t="s">
        <v>468</v>
      </c>
      <c r="H302" s="80" t="s">
        <v>469</v>
      </c>
      <c r="I302" s="96">
        <v>0</v>
      </c>
      <c r="J302" s="96">
        <v>0</v>
      </c>
      <c r="K302" s="96">
        <v>0</v>
      </c>
      <c r="L302" s="96">
        <v>0</v>
      </c>
      <c r="M302" s="91">
        <f>SUM(I302:K302)</f>
        <v>0</v>
      </c>
      <c r="O302" s="79">
        <v>90</v>
      </c>
      <c r="P302" s="80" t="s">
        <v>284</v>
      </c>
    </row>
    <row r="303" spans="2:16" ht="11.25" customHeight="1">
      <c r="B303" s="2" t="s">
        <v>282</v>
      </c>
      <c r="C303" s="2">
        <v>30127680</v>
      </c>
      <c r="D303" s="2">
        <v>33</v>
      </c>
      <c r="E303" s="2">
        <v>3</v>
      </c>
      <c r="F303" s="2">
        <v>150</v>
      </c>
      <c r="G303" s="11" t="s">
        <v>163</v>
      </c>
      <c r="H303" s="80" t="s">
        <v>470</v>
      </c>
      <c r="I303" s="96">
        <v>0</v>
      </c>
      <c r="J303" s="96">
        <v>0</v>
      </c>
      <c r="K303" s="96">
        <v>0</v>
      </c>
      <c r="L303" s="96">
        <v>0</v>
      </c>
      <c r="M303" s="91">
        <f>SUM(I303:K303)</f>
        <v>0</v>
      </c>
      <c r="O303" s="79">
        <v>330</v>
      </c>
      <c r="P303" s="80" t="s">
        <v>284</v>
      </c>
    </row>
    <row r="304" spans="2:16" ht="11.25" customHeight="1">
      <c r="B304" s="2" t="s">
        <v>282</v>
      </c>
      <c r="C304" s="2">
        <v>30129204</v>
      </c>
      <c r="D304" s="2">
        <v>33</v>
      </c>
      <c r="E304" s="2">
        <v>3</v>
      </c>
      <c r="F304" s="2">
        <v>150</v>
      </c>
      <c r="G304" s="11" t="s">
        <v>149</v>
      </c>
      <c r="H304" s="80" t="s">
        <v>13</v>
      </c>
      <c r="I304" s="96">
        <v>221180</v>
      </c>
      <c r="J304" s="96">
        <v>897062</v>
      </c>
      <c r="K304" s="96">
        <v>357123</v>
      </c>
      <c r="L304" s="96">
        <v>349729</v>
      </c>
      <c r="M304" s="91">
        <f>SUBTOTAL(9,I304:L304)</f>
        <v>1825094</v>
      </c>
      <c r="O304" s="79">
        <v>600</v>
      </c>
      <c r="P304" s="80" t="s">
        <v>284</v>
      </c>
    </row>
    <row r="305" spans="2:16" ht="11.25" customHeight="1">
      <c r="B305" s="2" t="s">
        <v>282</v>
      </c>
      <c r="C305" s="2">
        <v>30102964</v>
      </c>
      <c r="D305" s="2">
        <v>33</v>
      </c>
      <c r="E305" s="2">
        <v>3</v>
      </c>
      <c r="F305" s="2">
        <v>150</v>
      </c>
      <c r="G305" s="11" t="s">
        <v>204</v>
      </c>
      <c r="H305" s="80" t="s">
        <v>14</v>
      </c>
      <c r="I305" s="96">
        <v>0</v>
      </c>
      <c r="J305" s="96">
        <v>488212</v>
      </c>
      <c r="K305" s="96">
        <v>154387</v>
      </c>
      <c r="L305" s="96">
        <v>114991</v>
      </c>
      <c r="M305" s="91">
        <f>SUM(I305:L305)</f>
        <v>757590</v>
      </c>
      <c r="O305" s="79">
        <v>180</v>
      </c>
      <c r="P305" s="80" t="s">
        <v>284</v>
      </c>
    </row>
    <row r="306" spans="2:16" ht="11.25" customHeight="1">
      <c r="B306" s="2" t="s">
        <v>282</v>
      </c>
      <c r="C306" s="2">
        <v>30149174</v>
      </c>
      <c r="D306" s="2">
        <v>33</v>
      </c>
      <c r="E306" s="2">
        <v>3</v>
      </c>
      <c r="F306" s="2">
        <v>150</v>
      </c>
      <c r="G306" s="11" t="s">
        <v>203</v>
      </c>
      <c r="H306" s="80" t="s">
        <v>15</v>
      </c>
      <c r="I306" s="96">
        <v>0</v>
      </c>
      <c r="J306" s="96">
        <v>1046502</v>
      </c>
      <c r="K306" s="96">
        <v>0</v>
      </c>
      <c r="L306" s="96">
        <v>0</v>
      </c>
      <c r="M306" s="91">
        <f>SUM(I306:K306)</f>
        <v>1046502</v>
      </c>
      <c r="O306" s="79">
        <v>360</v>
      </c>
      <c r="P306" s="80" t="s">
        <v>284</v>
      </c>
    </row>
    <row r="307" spans="2:16" ht="11.25" customHeight="1">
      <c r="B307" s="2" t="s">
        <v>282</v>
      </c>
      <c r="C307" s="2">
        <v>30137641</v>
      </c>
      <c r="D307" s="2">
        <v>33</v>
      </c>
      <c r="E307" s="2">
        <v>3</v>
      </c>
      <c r="F307" s="2">
        <v>150</v>
      </c>
      <c r="G307" s="11" t="s">
        <v>11</v>
      </c>
      <c r="H307" s="80" t="s">
        <v>471</v>
      </c>
      <c r="I307" s="96">
        <v>0</v>
      </c>
      <c r="J307" s="96">
        <v>0</v>
      </c>
      <c r="K307" s="96">
        <v>0</v>
      </c>
      <c r="L307" s="96">
        <v>0</v>
      </c>
      <c r="M307" s="91">
        <f>SUM(I307:K307)</f>
        <v>0</v>
      </c>
      <c r="O307" s="79">
        <v>120</v>
      </c>
      <c r="P307" s="80" t="s">
        <v>284</v>
      </c>
    </row>
    <row r="308" spans="2:16" ht="11.25" customHeight="1">
      <c r="B308" s="2" t="s">
        <v>282</v>
      </c>
      <c r="C308" s="2">
        <v>30284024</v>
      </c>
      <c r="D308" s="2">
        <v>33</v>
      </c>
      <c r="E308" s="2">
        <v>3</v>
      </c>
      <c r="F308" s="2">
        <v>150</v>
      </c>
      <c r="G308" s="11" t="s">
        <v>10</v>
      </c>
      <c r="H308" s="80" t="s">
        <v>472</v>
      </c>
      <c r="I308" s="96">
        <v>0</v>
      </c>
      <c r="J308" s="96">
        <v>0</v>
      </c>
      <c r="K308" s="96">
        <v>0</v>
      </c>
      <c r="L308" s="96">
        <v>0</v>
      </c>
      <c r="M308" s="91">
        <f>SUM(I308:K308)</f>
        <v>0</v>
      </c>
      <c r="O308" s="79">
        <v>180</v>
      </c>
      <c r="P308" s="80" t="s">
        <v>284</v>
      </c>
    </row>
    <row r="309" spans="2:16" ht="11.25" customHeight="1">
      <c r="B309" s="2" t="s">
        <v>282</v>
      </c>
      <c r="C309" s="2">
        <v>30102902</v>
      </c>
      <c r="D309" s="2">
        <v>33</v>
      </c>
      <c r="E309" s="2">
        <v>3</v>
      </c>
      <c r="F309" s="2">
        <v>150</v>
      </c>
      <c r="G309" s="11" t="s">
        <v>149</v>
      </c>
      <c r="H309" s="80" t="s">
        <v>16</v>
      </c>
      <c r="I309" s="96">
        <v>277780</v>
      </c>
      <c r="J309" s="96">
        <v>0</v>
      </c>
      <c r="K309" s="96">
        <v>465417</v>
      </c>
      <c r="L309" s="96">
        <v>244448</v>
      </c>
      <c r="M309" s="91">
        <f>SUM(I309:L309)</f>
        <v>987645</v>
      </c>
      <c r="O309" s="79">
        <v>510</v>
      </c>
      <c r="P309" s="80" t="s">
        <v>284</v>
      </c>
    </row>
    <row r="310" spans="2:16" ht="11.25" customHeight="1">
      <c r="B310" s="2" t="s">
        <v>282</v>
      </c>
      <c r="C310" s="2">
        <v>30094616</v>
      </c>
      <c r="D310" s="2">
        <v>33</v>
      </c>
      <c r="E310" s="2">
        <v>3</v>
      </c>
      <c r="F310" s="2">
        <v>150</v>
      </c>
      <c r="G310" s="11" t="s">
        <v>191</v>
      </c>
      <c r="H310" s="80" t="s">
        <v>136</v>
      </c>
      <c r="I310" s="96">
        <v>0</v>
      </c>
      <c r="J310" s="96">
        <v>370647</v>
      </c>
      <c r="K310" s="96">
        <v>0</v>
      </c>
      <c r="L310" s="96">
        <v>0</v>
      </c>
      <c r="M310" s="91">
        <f>SUM(I310:K310)</f>
        <v>370647</v>
      </c>
      <c r="O310" s="79">
        <v>180</v>
      </c>
      <c r="P310" s="80" t="s">
        <v>284</v>
      </c>
    </row>
    <row r="311" spans="2:16" ht="11.25" customHeight="1">
      <c r="B311" s="2" t="s">
        <v>282</v>
      </c>
      <c r="C311" s="2">
        <v>30208025</v>
      </c>
      <c r="D311" s="2">
        <v>33</v>
      </c>
      <c r="E311" s="2">
        <v>3</v>
      </c>
      <c r="F311" s="2">
        <v>150</v>
      </c>
      <c r="G311" s="11" t="s">
        <v>199</v>
      </c>
      <c r="H311" s="80" t="s">
        <v>473</v>
      </c>
      <c r="I311" s="96">
        <v>0</v>
      </c>
      <c r="J311" s="96">
        <v>0</v>
      </c>
      <c r="K311" s="96">
        <v>370441</v>
      </c>
      <c r="L311" s="96">
        <v>559824</v>
      </c>
      <c r="M311" s="91">
        <f aca="true" t="shared" si="7" ref="M311:M318">SUM(I311:L311)</f>
        <v>930265</v>
      </c>
      <c r="O311" s="79">
        <v>210</v>
      </c>
      <c r="P311" s="80" t="s">
        <v>284</v>
      </c>
    </row>
    <row r="312" spans="2:16" ht="11.25" customHeight="1">
      <c r="B312" s="2" t="s">
        <v>282</v>
      </c>
      <c r="C312" s="2">
        <v>30094666</v>
      </c>
      <c r="D312" s="2">
        <v>33</v>
      </c>
      <c r="E312" s="2">
        <v>3</v>
      </c>
      <c r="F312" s="2">
        <v>150</v>
      </c>
      <c r="G312" s="11" t="s">
        <v>196</v>
      </c>
      <c r="H312" s="80" t="s">
        <v>474</v>
      </c>
      <c r="I312" s="96">
        <v>0</v>
      </c>
      <c r="J312" s="96">
        <v>0</v>
      </c>
      <c r="K312" s="96">
        <v>398660</v>
      </c>
      <c r="L312" s="96">
        <v>405350</v>
      </c>
      <c r="M312" s="91">
        <f t="shared" si="7"/>
        <v>804010</v>
      </c>
      <c r="O312" s="79">
        <v>270</v>
      </c>
      <c r="P312" s="80" t="s">
        <v>284</v>
      </c>
    </row>
    <row r="313" spans="2:16" ht="11.25" customHeight="1">
      <c r="B313" s="2" t="s">
        <v>282</v>
      </c>
      <c r="C313" s="2">
        <v>30085963</v>
      </c>
      <c r="D313" s="2">
        <v>33</v>
      </c>
      <c r="E313" s="2">
        <v>3</v>
      </c>
      <c r="F313" s="2">
        <v>150</v>
      </c>
      <c r="G313" s="11" t="s">
        <v>181</v>
      </c>
      <c r="H313" s="80" t="s">
        <v>475</v>
      </c>
      <c r="I313" s="96">
        <v>0</v>
      </c>
      <c r="J313" s="96">
        <v>0</v>
      </c>
      <c r="K313" s="96">
        <v>0</v>
      </c>
      <c r="L313" s="96">
        <v>148060</v>
      </c>
      <c r="M313" s="91">
        <f t="shared" si="7"/>
        <v>148060</v>
      </c>
      <c r="O313" s="79">
        <v>540</v>
      </c>
      <c r="P313" s="80" t="s">
        <v>284</v>
      </c>
    </row>
    <row r="314" spans="2:16" ht="11.25" customHeight="1">
      <c r="B314" s="2" t="s">
        <v>282</v>
      </c>
      <c r="C314" s="2">
        <v>30142623</v>
      </c>
      <c r="D314" s="2">
        <v>33</v>
      </c>
      <c r="E314" s="2">
        <v>3</v>
      </c>
      <c r="F314" s="2">
        <v>150</v>
      </c>
      <c r="G314" s="11" t="s">
        <v>179</v>
      </c>
      <c r="H314" s="80" t="s">
        <v>17</v>
      </c>
      <c r="I314" s="96">
        <v>42309</v>
      </c>
      <c r="J314" s="96">
        <v>101609</v>
      </c>
      <c r="K314" s="96">
        <v>0</v>
      </c>
      <c r="L314" s="96">
        <v>0</v>
      </c>
      <c r="M314" s="91">
        <f t="shared" si="7"/>
        <v>143918</v>
      </c>
      <c r="O314" s="79">
        <v>60</v>
      </c>
      <c r="P314" s="80" t="s">
        <v>284</v>
      </c>
    </row>
    <row r="315" spans="2:16" ht="11.25" customHeight="1">
      <c r="B315" s="2" t="s">
        <v>282</v>
      </c>
      <c r="C315" s="2">
        <v>30138123</v>
      </c>
      <c r="D315" s="2">
        <v>33</v>
      </c>
      <c r="E315" s="2">
        <v>3</v>
      </c>
      <c r="F315" s="2">
        <v>150</v>
      </c>
      <c r="G315" s="11" t="s">
        <v>167</v>
      </c>
      <c r="H315" s="80" t="s">
        <v>476</v>
      </c>
      <c r="I315" s="96">
        <v>0</v>
      </c>
      <c r="J315" s="96">
        <v>0</v>
      </c>
      <c r="K315" s="96">
        <v>70624</v>
      </c>
      <c r="L315" s="96">
        <v>12224</v>
      </c>
      <c r="M315" s="91">
        <f t="shared" si="7"/>
        <v>82848</v>
      </c>
      <c r="O315" s="79">
        <v>120</v>
      </c>
      <c r="P315" s="80" t="s">
        <v>284</v>
      </c>
    </row>
    <row r="316" spans="2:16" ht="11.25" customHeight="1">
      <c r="B316" s="2" t="s">
        <v>282</v>
      </c>
      <c r="C316" s="2">
        <v>30138131</v>
      </c>
      <c r="D316" s="2">
        <v>33</v>
      </c>
      <c r="E316" s="2">
        <v>3</v>
      </c>
      <c r="F316" s="2">
        <v>150</v>
      </c>
      <c r="G316" s="11" t="s">
        <v>167</v>
      </c>
      <c r="H316" s="80" t="s">
        <v>137</v>
      </c>
      <c r="I316" s="96">
        <v>39677</v>
      </c>
      <c r="J316" s="96">
        <v>31741</v>
      </c>
      <c r="K316" s="96">
        <v>29659</v>
      </c>
      <c r="L316" s="96">
        <v>13121</v>
      </c>
      <c r="M316" s="91">
        <f t="shared" si="7"/>
        <v>114198</v>
      </c>
      <c r="O316" s="79">
        <v>150</v>
      </c>
      <c r="P316" s="80" t="s">
        <v>284</v>
      </c>
    </row>
    <row r="317" spans="2:16" ht="11.25" customHeight="1">
      <c r="B317" s="2" t="s">
        <v>282</v>
      </c>
      <c r="C317" s="2">
        <v>30138172</v>
      </c>
      <c r="D317" s="2">
        <v>33</v>
      </c>
      <c r="E317" s="2">
        <v>3</v>
      </c>
      <c r="F317" s="2">
        <v>150</v>
      </c>
      <c r="G317" s="11" t="s">
        <v>167</v>
      </c>
      <c r="H317" s="80" t="s">
        <v>18</v>
      </c>
      <c r="I317" s="96">
        <v>70090</v>
      </c>
      <c r="J317" s="96">
        <v>53337</v>
      </c>
      <c r="K317" s="96">
        <v>44125</v>
      </c>
      <c r="L317" s="96">
        <v>31880</v>
      </c>
      <c r="M317" s="91">
        <f t="shared" si="7"/>
        <v>199432</v>
      </c>
      <c r="O317" s="79">
        <v>60</v>
      </c>
      <c r="P317" s="80" t="s">
        <v>284</v>
      </c>
    </row>
    <row r="318" spans="2:16" ht="11.25" customHeight="1">
      <c r="B318" s="2" t="s">
        <v>282</v>
      </c>
      <c r="C318" s="2">
        <v>30138325</v>
      </c>
      <c r="D318" s="2">
        <v>33</v>
      </c>
      <c r="E318" s="2">
        <v>3</v>
      </c>
      <c r="F318" s="2">
        <v>150</v>
      </c>
      <c r="G318" s="11" t="s">
        <v>145</v>
      </c>
      <c r="H318" s="80" t="s">
        <v>19</v>
      </c>
      <c r="I318" s="96">
        <v>0</v>
      </c>
      <c r="J318" s="96">
        <v>84049</v>
      </c>
      <c r="K318" s="96">
        <v>233158</v>
      </c>
      <c r="L318" s="96">
        <v>126883</v>
      </c>
      <c r="M318" s="91">
        <f t="shared" si="7"/>
        <v>444090</v>
      </c>
      <c r="O318" s="79">
        <v>300</v>
      </c>
      <c r="P318" s="80" t="s">
        <v>284</v>
      </c>
    </row>
    <row r="319" spans="2:16" ht="11.25" customHeight="1">
      <c r="B319" s="2" t="s">
        <v>282</v>
      </c>
      <c r="C319" s="2">
        <v>30137868</v>
      </c>
      <c r="D319" s="2">
        <v>33</v>
      </c>
      <c r="E319" s="2">
        <v>3</v>
      </c>
      <c r="F319" s="2">
        <v>150</v>
      </c>
      <c r="G319" s="11" t="s">
        <v>169</v>
      </c>
      <c r="H319" s="80" t="s">
        <v>20</v>
      </c>
      <c r="I319" s="96">
        <v>0</v>
      </c>
      <c r="J319" s="96">
        <v>43976</v>
      </c>
      <c r="K319" s="96">
        <v>0</v>
      </c>
      <c r="L319" s="96">
        <v>0</v>
      </c>
      <c r="M319" s="91">
        <f>SUM(I319:K319)</f>
        <v>43976</v>
      </c>
      <c r="O319" s="79">
        <v>60</v>
      </c>
      <c r="P319" s="80" t="s">
        <v>284</v>
      </c>
    </row>
    <row r="320" spans="2:16" ht="11.25" customHeight="1">
      <c r="B320" s="2" t="s">
        <v>282</v>
      </c>
      <c r="C320" s="2">
        <v>30138574</v>
      </c>
      <c r="D320" s="2">
        <v>33</v>
      </c>
      <c r="E320" s="2">
        <v>3</v>
      </c>
      <c r="F320" s="2">
        <v>150</v>
      </c>
      <c r="G320" s="11" t="s">
        <v>161</v>
      </c>
      <c r="H320" s="80" t="s">
        <v>477</v>
      </c>
      <c r="I320" s="96">
        <v>0</v>
      </c>
      <c r="J320" s="96">
        <v>0</v>
      </c>
      <c r="K320" s="96">
        <v>0</v>
      </c>
      <c r="L320" s="96">
        <v>0</v>
      </c>
      <c r="M320" s="91">
        <f>SUM(I320:K320)</f>
        <v>0</v>
      </c>
      <c r="O320" s="79">
        <v>90</v>
      </c>
      <c r="P320" s="80" t="s">
        <v>284</v>
      </c>
    </row>
    <row r="321" spans="2:16" ht="11.25" customHeight="1">
      <c r="B321" s="2" t="s">
        <v>282</v>
      </c>
      <c r="C321" s="2">
        <v>30139024</v>
      </c>
      <c r="D321" s="2">
        <v>33</v>
      </c>
      <c r="E321" s="2">
        <v>3</v>
      </c>
      <c r="F321" s="2">
        <v>150</v>
      </c>
      <c r="G321" s="11" t="s">
        <v>6</v>
      </c>
      <c r="H321" s="80" t="s">
        <v>21</v>
      </c>
      <c r="I321" s="96">
        <v>63699</v>
      </c>
      <c r="J321" s="96">
        <v>61050</v>
      </c>
      <c r="K321" s="96">
        <v>0</v>
      </c>
      <c r="L321" s="96">
        <v>47142</v>
      </c>
      <c r="M321" s="91">
        <f>SUM(I321:L321)</f>
        <v>171891</v>
      </c>
      <c r="O321" s="79">
        <v>120</v>
      </c>
      <c r="P321" s="80" t="s">
        <v>284</v>
      </c>
    </row>
    <row r="322" spans="2:16" ht="11.25" customHeight="1">
      <c r="B322" s="2" t="s">
        <v>282</v>
      </c>
      <c r="C322" s="2">
        <v>30139122</v>
      </c>
      <c r="D322" s="2">
        <v>33</v>
      </c>
      <c r="E322" s="2">
        <v>3</v>
      </c>
      <c r="F322" s="2">
        <v>150</v>
      </c>
      <c r="G322" s="11" t="s">
        <v>195</v>
      </c>
      <c r="H322" s="80" t="s">
        <v>478</v>
      </c>
      <c r="I322" s="96">
        <v>0</v>
      </c>
      <c r="J322" s="96">
        <v>0</v>
      </c>
      <c r="K322" s="96">
        <v>0</v>
      </c>
      <c r="L322" s="96">
        <v>28276</v>
      </c>
      <c r="M322" s="91">
        <f>SUM(I322:L322)</f>
        <v>28276</v>
      </c>
      <c r="O322" s="79">
        <v>240</v>
      </c>
      <c r="P322" s="80" t="s">
        <v>284</v>
      </c>
    </row>
    <row r="323" spans="2:16" ht="11.25" customHeight="1">
      <c r="B323" s="2" t="s">
        <v>282</v>
      </c>
      <c r="C323" s="2">
        <v>30137599</v>
      </c>
      <c r="D323" s="2">
        <v>33</v>
      </c>
      <c r="E323" s="2">
        <v>3</v>
      </c>
      <c r="F323" s="2">
        <v>150</v>
      </c>
      <c r="G323" s="11" t="s">
        <v>199</v>
      </c>
      <c r="H323" s="80" t="s">
        <v>138</v>
      </c>
      <c r="I323" s="96">
        <v>0</v>
      </c>
      <c r="J323" s="96">
        <v>207509</v>
      </c>
      <c r="K323" s="96">
        <v>159715</v>
      </c>
      <c r="L323" s="96">
        <v>156526</v>
      </c>
      <c r="M323" s="91">
        <f>SUM(I323:L323)</f>
        <v>523750</v>
      </c>
      <c r="O323" s="79">
        <v>240</v>
      </c>
      <c r="P323" s="80" t="s">
        <v>284</v>
      </c>
    </row>
    <row r="324" spans="2:16" ht="11.25" customHeight="1">
      <c r="B324" s="2" t="s">
        <v>282</v>
      </c>
      <c r="C324" s="2">
        <v>30137602</v>
      </c>
      <c r="D324" s="2">
        <v>33</v>
      </c>
      <c r="E324" s="2">
        <v>3</v>
      </c>
      <c r="F324" s="2">
        <v>150</v>
      </c>
      <c r="G324" s="11" t="s">
        <v>199</v>
      </c>
      <c r="H324" s="80" t="s">
        <v>22</v>
      </c>
      <c r="I324" s="96">
        <v>0</v>
      </c>
      <c r="J324" s="96">
        <v>49764</v>
      </c>
      <c r="K324" s="96">
        <v>121344</v>
      </c>
      <c r="L324" s="96">
        <v>0</v>
      </c>
      <c r="M324" s="91">
        <f>SUM(I324:K324)</f>
        <v>171108</v>
      </c>
      <c r="O324" s="79">
        <v>150</v>
      </c>
      <c r="P324" s="80" t="s">
        <v>284</v>
      </c>
    </row>
    <row r="325" spans="2:16" ht="11.25" customHeight="1">
      <c r="B325" s="2" t="s">
        <v>282</v>
      </c>
      <c r="C325" s="2">
        <v>30138928</v>
      </c>
      <c r="D325" s="2">
        <v>33</v>
      </c>
      <c r="E325" s="2">
        <v>3</v>
      </c>
      <c r="F325" s="2">
        <v>150</v>
      </c>
      <c r="G325" s="11" t="s">
        <v>202</v>
      </c>
      <c r="H325" s="80" t="s">
        <v>23</v>
      </c>
      <c r="I325" s="96">
        <v>132121</v>
      </c>
      <c r="J325" s="96">
        <v>7901</v>
      </c>
      <c r="K325" s="96">
        <v>28869</v>
      </c>
      <c r="L325" s="96">
        <v>34251</v>
      </c>
      <c r="M325" s="91">
        <f aca="true" t="shared" si="8" ref="M325:M330">SUM(I325:L325)</f>
        <v>203142</v>
      </c>
      <c r="O325" s="79">
        <v>60</v>
      </c>
      <c r="P325" s="80" t="s">
        <v>284</v>
      </c>
    </row>
    <row r="326" spans="2:16" ht="11.25" customHeight="1">
      <c r="B326" s="2" t="s">
        <v>282</v>
      </c>
      <c r="C326" s="2">
        <v>30138773</v>
      </c>
      <c r="D326" s="2">
        <v>33</v>
      </c>
      <c r="E326" s="2">
        <v>3</v>
      </c>
      <c r="F326" s="2">
        <v>150</v>
      </c>
      <c r="G326" s="11" t="s">
        <v>202</v>
      </c>
      <c r="H326" s="80" t="s">
        <v>139</v>
      </c>
      <c r="I326" s="96">
        <v>0</v>
      </c>
      <c r="J326" s="96">
        <v>209199</v>
      </c>
      <c r="K326" s="96">
        <v>19499</v>
      </c>
      <c r="L326" s="96">
        <v>130897</v>
      </c>
      <c r="M326" s="91">
        <f t="shared" si="8"/>
        <v>359595</v>
      </c>
      <c r="O326" s="79">
        <v>240</v>
      </c>
      <c r="P326" s="80" t="s">
        <v>284</v>
      </c>
    </row>
    <row r="327" spans="2:16" ht="11.25" customHeight="1">
      <c r="B327" s="2" t="s">
        <v>282</v>
      </c>
      <c r="C327" s="2">
        <v>30138924</v>
      </c>
      <c r="D327" s="2">
        <v>33</v>
      </c>
      <c r="E327" s="2">
        <v>3</v>
      </c>
      <c r="F327" s="2">
        <v>150</v>
      </c>
      <c r="G327" s="11" t="s">
        <v>202</v>
      </c>
      <c r="H327" s="80" t="s">
        <v>140</v>
      </c>
      <c r="I327" s="96">
        <v>127295</v>
      </c>
      <c r="J327" s="96">
        <v>101835</v>
      </c>
      <c r="K327" s="96">
        <v>77491</v>
      </c>
      <c r="L327" s="96">
        <v>70963</v>
      </c>
      <c r="M327" s="91">
        <f t="shared" si="8"/>
        <v>377584</v>
      </c>
      <c r="O327" s="79">
        <v>240</v>
      </c>
      <c r="P327" s="80" t="s">
        <v>284</v>
      </c>
    </row>
    <row r="328" spans="2:16" ht="11.25" customHeight="1">
      <c r="B328" s="2" t="s">
        <v>282</v>
      </c>
      <c r="C328" s="2">
        <v>30138922</v>
      </c>
      <c r="D328" s="2">
        <v>33</v>
      </c>
      <c r="E328" s="2">
        <v>3</v>
      </c>
      <c r="F328" s="2">
        <v>150</v>
      </c>
      <c r="G328" s="11" t="s">
        <v>202</v>
      </c>
      <c r="H328" s="80" t="s">
        <v>24</v>
      </c>
      <c r="I328" s="96">
        <v>0</v>
      </c>
      <c r="J328" s="90">
        <v>131332</v>
      </c>
      <c r="K328" s="96">
        <v>45571</v>
      </c>
      <c r="L328" s="96">
        <v>68929</v>
      </c>
      <c r="M328" s="91">
        <f t="shared" si="8"/>
        <v>245832</v>
      </c>
      <c r="O328" s="79">
        <v>60</v>
      </c>
      <c r="P328" s="80" t="s">
        <v>284</v>
      </c>
    </row>
    <row r="329" spans="2:16" ht="11.25" customHeight="1">
      <c r="B329" s="2" t="s">
        <v>282</v>
      </c>
      <c r="C329" s="2">
        <v>30139074</v>
      </c>
      <c r="D329" s="2">
        <v>33</v>
      </c>
      <c r="E329" s="2">
        <v>3</v>
      </c>
      <c r="F329" s="2">
        <v>150</v>
      </c>
      <c r="G329" s="11" t="s">
        <v>158</v>
      </c>
      <c r="H329" s="80" t="s">
        <v>479</v>
      </c>
      <c r="I329" s="96">
        <v>0</v>
      </c>
      <c r="J329" s="90">
        <v>0</v>
      </c>
      <c r="K329" s="96">
        <v>52918</v>
      </c>
      <c r="L329" s="96">
        <v>155319</v>
      </c>
      <c r="M329" s="91">
        <f t="shared" si="8"/>
        <v>208237</v>
      </c>
      <c r="O329" s="79">
        <v>60</v>
      </c>
      <c r="P329" s="80" t="s">
        <v>284</v>
      </c>
    </row>
    <row r="330" spans="2:16" ht="11.25" customHeight="1">
      <c r="B330" s="2" t="s">
        <v>282</v>
      </c>
      <c r="C330" s="67">
        <v>30138772</v>
      </c>
      <c r="D330" s="2">
        <v>33</v>
      </c>
      <c r="E330" s="2">
        <v>3</v>
      </c>
      <c r="F330" s="2">
        <v>150</v>
      </c>
      <c r="G330" s="75" t="s">
        <v>158</v>
      </c>
      <c r="H330" s="76" t="s">
        <v>568</v>
      </c>
      <c r="I330" s="96">
        <v>0</v>
      </c>
      <c r="J330" s="90">
        <v>0</v>
      </c>
      <c r="K330" s="96">
        <v>0</v>
      </c>
      <c r="L330" s="96">
        <v>44189</v>
      </c>
      <c r="M330" s="91">
        <f t="shared" si="8"/>
        <v>44189</v>
      </c>
      <c r="O330" s="79">
        <v>180</v>
      </c>
      <c r="P330" s="80" t="s">
        <v>284</v>
      </c>
    </row>
    <row r="331" spans="2:16" ht="11.25" customHeight="1">
      <c r="B331" s="2" t="s">
        <v>282</v>
      </c>
      <c r="C331" s="67">
        <v>30138937</v>
      </c>
      <c r="D331" s="2">
        <v>33</v>
      </c>
      <c r="E331" s="2">
        <v>3</v>
      </c>
      <c r="F331" s="2">
        <v>150</v>
      </c>
      <c r="G331" s="76" t="s">
        <v>158</v>
      </c>
      <c r="H331" s="76" t="s">
        <v>254</v>
      </c>
      <c r="I331" s="96">
        <v>0</v>
      </c>
      <c r="J331" s="97">
        <v>85016</v>
      </c>
      <c r="K331" s="96">
        <v>20785</v>
      </c>
      <c r="L331" s="96">
        <v>0</v>
      </c>
      <c r="M331" s="91">
        <f>SUBTOTAL(9,I331:L331)</f>
        <v>105801</v>
      </c>
      <c r="O331" s="79">
        <v>180</v>
      </c>
      <c r="P331" s="80" t="s">
        <v>284</v>
      </c>
    </row>
    <row r="332" spans="2:16" ht="11.25" customHeight="1">
      <c r="B332" s="2" t="s">
        <v>282</v>
      </c>
      <c r="C332" s="2">
        <v>30138482</v>
      </c>
      <c r="D332" s="2">
        <v>33</v>
      </c>
      <c r="E332" s="2">
        <v>3</v>
      </c>
      <c r="F332" s="2">
        <v>150</v>
      </c>
      <c r="G332" s="11" t="s">
        <v>149</v>
      </c>
      <c r="H332" s="80" t="s">
        <v>480</v>
      </c>
      <c r="I332" s="96">
        <v>0</v>
      </c>
      <c r="J332" s="90">
        <v>0</v>
      </c>
      <c r="K332" s="96">
        <v>225029</v>
      </c>
      <c r="L332" s="96">
        <v>603318</v>
      </c>
      <c r="M332" s="91">
        <f>SUM(I332:L332)</f>
        <v>828347</v>
      </c>
      <c r="O332" s="79">
        <v>210</v>
      </c>
      <c r="P332" s="80" t="s">
        <v>284</v>
      </c>
    </row>
    <row r="333" spans="2:16" ht="11.25" customHeight="1">
      <c r="B333" s="2" t="s">
        <v>282</v>
      </c>
      <c r="C333" s="2">
        <v>30138422</v>
      </c>
      <c r="D333" s="2">
        <v>33</v>
      </c>
      <c r="E333" s="2">
        <v>3</v>
      </c>
      <c r="F333" s="2">
        <v>150</v>
      </c>
      <c r="G333" s="11" t="s">
        <v>145</v>
      </c>
      <c r="H333" s="80" t="s">
        <v>141</v>
      </c>
      <c r="I333" s="96">
        <v>0</v>
      </c>
      <c r="J333" s="96">
        <v>135638</v>
      </c>
      <c r="K333" s="96">
        <v>135639</v>
      </c>
      <c r="L333" s="96">
        <v>0</v>
      </c>
      <c r="M333" s="91">
        <f>SUM(I333:K333)</f>
        <v>271277</v>
      </c>
      <c r="O333" s="79">
        <v>240</v>
      </c>
      <c r="P333" s="80" t="s">
        <v>284</v>
      </c>
    </row>
    <row r="334" spans="2:16" ht="11.25" customHeight="1">
      <c r="B334" s="2" t="s">
        <v>282</v>
      </c>
      <c r="C334" s="2">
        <v>30138625</v>
      </c>
      <c r="D334" s="2">
        <v>33</v>
      </c>
      <c r="E334" s="2">
        <v>3</v>
      </c>
      <c r="F334" s="2">
        <v>150</v>
      </c>
      <c r="G334" s="11" t="s">
        <v>161</v>
      </c>
      <c r="H334" s="80" t="s">
        <v>25</v>
      </c>
      <c r="I334" s="96">
        <v>57256</v>
      </c>
      <c r="J334" s="96">
        <v>57237</v>
      </c>
      <c r="K334" s="96">
        <v>0</v>
      </c>
      <c r="L334" s="96">
        <v>126527</v>
      </c>
      <c r="M334" s="91">
        <f>SUM(I334:L334)</f>
        <v>241020</v>
      </c>
      <c r="O334" s="79">
        <v>60</v>
      </c>
      <c r="P334" s="80" t="s">
        <v>284</v>
      </c>
    </row>
    <row r="335" spans="2:16" ht="11.25" customHeight="1">
      <c r="B335" s="2" t="s">
        <v>282</v>
      </c>
      <c r="C335" s="2">
        <v>30138684</v>
      </c>
      <c r="D335" s="2">
        <v>33</v>
      </c>
      <c r="E335" s="2">
        <v>3</v>
      </c>
      <c r="F335" s="2">
        <v>150</v>
      </c>
      <c r="G335" s="11" t="s">
        <v>161</v>
      </c>
      <c r="H335" s="80" t="s">
        <v>26</v>
      </c>
      <c r="I335" s="96">
        <v>50017</v>
      </c>
      <c r="J335" s="96">
        <v>0</v>
      </c>
      <c r="K335" s="96">
        <v>80782</v>
      </c>
      <c r="L335" s="96">
        <v>77869</v>
      </c>
      <c r="M335" s="91">
        <f>SUM(I335:L335)</f>
        <v>208668</v>
      </c>
      <c r="O335" s="79">
        <v>30</v>
      </c>
      <c r="P335" s="80" t="s">
        <v>284</v>
      </c>
    </row>
    <row r="336" spans="2:16" ht="11.25" customHeight="1">
      <c r="B336" s="2" t="s">
        <v>282</v>
      </c>
      <c r="C336" s="2">
        <v>30141772</v>
      </c>
      <c r="D336" s="2">
        <v>33</v>
      </c>
      <c r="E336" s="2">
        <v>3</v>
      </c>
      <c r="F336" s="2">
        <v>150</v>
      </c>
      <c r="G336" s="11" t="s">
        <v>186</v>
      </c>
      <c r="H336" s="80" t="s">
        <v>481</v>
      </c>
      <c r="I336" s="96">
        <v>0</v>
      </c>
      <c r="J336" s="96">
        <v>0</v>
      </c>
      <c r="K336" s="96">
        <v>0</v>
      </c>
      <c r="L336" s="96">
        <v>0</v>
      </c>
      <c r="M336" s="91">
        <f aca="true" t="shared" si="9" ref="M336:M341">SUM(I336:K336)</f>
        <v>0</v>
      </c>
      <c r="O336" s="79">
        <v>60</v>
      </c>
      <c r="P336" s="80" t="s">
        <v>284</v>
      </c>
    </row>
    <row r="337" spans="2:16" ht="11.25" customHeight="1">
      <c r="B337" s="2" t="s">
        <v>282</v>
      </c>
      <c r="C337" s="2">
        <v>30141873</v>
      </c>
      <c r="D337" s="2">
        <v>33</v>
      </c>
      <c r="E337" s="2">
        <v>3</v>
      </c>
      <c r="F337" s="2">
        <v>150</v>
      </c>
      <c r="G337" s="11" t="s">
        <v>186</v>
      </c>
      <c r="H337" s="80" t="s">
        <v>142</v>
      </c>
      <c r="I337" s="96">
        <v>20909</v>
      </c>
      <c r="J337" s="96">
        <v>0</v>
      </c>
      <c r="K337" s="96">
        <v>0</v>
      </c>
      <c r="L337" s="96">
        <v>0</v>
      </c>
      <c r="M337" s="91">
        <f t="shared" si="9"/>
        <v>20909</v>
      </c>
      <c r="O337" s="79">
        <v>180</v>
      </c>
      <c r="P337" s="80" t="s">
        <v>284</v>
      </c>
    </row>
    <row r="338" spans="2:16" ht="11.25" customHeight="1">
      <c r="B338" s="2" t="s">
        <v>282</v>
      </c>
      <c r="C338" s="2">
        <v>30353472</v>
      </c>
      <c r="D338" s="2">
        <v>33</v>
      </c>
      <c r="E338" s="2">
        <v>3</v>
      </c>
      <c r="F338" s="2">
        <v>150</v>
      </c>
      <c r="G338" s="11" t="s">
        <v>194</v>
      </c>
      <c r="H338" s="80" t="s">
        <v>482</v>
      </c>
      <c r="I338" s="96">
        <v>0</v>
      </c>
      <c r="J338" s="96">
        <v>0</v>
      </c>
      <c r="K338" s="96">
        <v>0</v>
      </c>
      <c r="L338" s="96">
        <v>0</v>
      </c>
      <c r="M338" s="91">
        <f t="shared" si="9"/>
        <v>0</v>
      </c>
      <c r="O338" s="79">
        <v>180</v>
      </c>
      <c r="P338" s="80" t="s">
        <v>284</v>
      </c>
    </row>
    <row r="339" spans="2:16" ht="11.25" customHeight="1">
      <c r="B339" s="2" t="s">
        <v>282</v>
      </c>
      <c r="C339" s="2">
        <v>30353227</v>
      </c>
      <c r="D339" s="2">
        <v>33</v>
      </c>
      <c r="E339" s="2">
        <v>3</v>
      </c>
      <c r="F339" s="2">
        <v>150</v>
      </c>
      <c r="G339" s="11" t="s">
        <v>194</v>
      </c>
      <c r="H339" s="80" t="s">
        <v>483</v>
      </c>
      <c r="I339" s="96">
        <v>0</v>
      </c>
      <c r="J339" s="96">
        <v>0</v>
      </c>
      <c r="K339" s="96">
        <v>0</v>
      </c>
      <c r="L339" s="96">
        <v>0</v>
      </c>
      <c r="M339" s="91">
        <f t="shared" si="9"/>
        <v>0</v>
      </c>
      <c r="O339" s="79">
        <v>180</v>
      </c>
      <c r="P339" s="80" t="s">
        <v>284</v>
      </c>
    </row>
    <row r="340" spans="2:16" ht="11.25" customHeight="1">
      <c r="B340" s="2" t="s">
        <v>282</v>
      </c>
      <c r="C340" s="2">
        <v>30138378</v>
      </c>
      <c r="D340" s="2">
        <v>33</v>
      </c>
      <c r="E340" s="2">
        <v>3</v>
      </c>
      <c r="F340" s="2">
        <v>150</v>
      </c>
      <c r="G340" s="11" t="s">
        <v>187</v>
      </c>
      <c r="H340" s="80" t="s">
        <v>27</v>
      </c>
      <c r="I340" s="96">
        <v>0</v>
      </c>
      <c r="J340" s="96">
        <v>98885</v>
      </c>
      <c r="K340" s="96">
        <v>61907</v>
      </c>
      <c r="L340" s="96">
        <v>0</v>
      </c>
      <c r="M340" s="91">
        <f t="shared" si="9"/>
        <v>160792</v>
      </c>
      <c r="O340" s="79">
        <v>180</v>
      </c>
      <c r="P340" s="80" t="s">
        <v>284</v>
      </c>
    </row>
    <row r="341" spans="2:16" ht="11.25" customHeight="1">
      <c r="B341" s="2" t="s">
        <v>282</v>
      </c>
      <c r="C341" s="2">
        <v>30138372</v>
      </c>
      <c r="D341" s="2">
        <v>33</v>
      </c>
      <c r="E341" s="2">
        <v>3</v>
      </c>
      <c r="F341" s="2">
        <v>150</v>
      </c>
      <c r="G341" s="11" t="s">
        <v>187</v>
      </c>
      <c r="H341" s="80" t="s">
        <v>143</v>
      </c>
      <c r="I341" s="96">
        <v>38085</v>
      </c>
      <c r="J341" s="96">
        <v>18696</v>
      </c>
      <c r="K341" s="96">
        <v>0</v>
      </c>
      <c r="L341" s="96">
        <v>0</v>
      </c>
      <c r="M341" s="91">
        <f t="shared" si="9"/>
        <v>56781</v>
      </c>
      <c r="O341" s="79">
        <v>180</v>
      </c>
      <c r="P341" s="80" t="s">
        <v>284</v>
      </c>
    </row>
    <row r="342" spans="2:16" ht="11.25" customHeight="1">
      <c r="B342" s="2" t="s">
        <v>282</v>
      </c>
      <c r="C342" s="2">
        <v>30138472</v>
      </c>
      <c r="D342" s="2">
        <v>33</v>
      </c>
      <c r="E342" s="2">
        <v>3</v>
      </c>
      <c r="F342" s="2">
        <v>150</v>
      </c>
      <c r="G342" s="11" t="s">
        <v>145</v>
      </c>
      <c r="H342" s="80" t="s">
        <v>28</v>
      </c>
      <c r="I342" s="96">
        <v>179485</v>
      </c>
      <c r="J342" s="96">
        <v>226751</v>
      </c>
      <c r="K342" s="96">
        <v>96343</v>
      </c>
      <c r="L342" s="96">
        <v>98206</v>
      </c>
      <c r="M342" s="91">
        <f>SUM(I342:L342)</f>
        <v>600785</v>
      </c>
      <c r="O342" s="79">
        <v>300</v>
      </c>
      <c r="P342" s="80" t="s">
        <v>284</v>
      </c>
    </row>
    <row r="343" spans="2:16" ht="11.25" customHeight="1">
      <c r="B343" s="2" t="s">
        <v>282</v>
      </c>
      <c r="C343" s="2">
        <v>30138390</v>
      </c>
      <c r="D343" s="2">
        <v>33</v>
      </c>
      <c r="E343" s="2">
        <v>3</v>
      </c>
      <c r="F343" s="2">
        <v>150</v>
      </c>
      <c r="G343" s="11" t="s">
        <v>145</v>
      </c>
      <c r="H343" s="80" t="s">
        <v>29</v>
      </c>
      <c r="I343" s="96">
        <v>0</v>
      </c>
      <c r="J343" s="96">
        <v>231947</v>
      </c>
      <c r="K343" s="96">
        <v>201801</v>
      </c>
      <c r="L343" s="96">
        <v>123929</v>
      </c>
      <c r="M343" s="91">
        <f>SUM(I343:L343)</f>
        <v>557677</v>
      </c>
      <c r="O343" s="79">
        <v>300</v>
      </c>
      <c r="P343" s="80" t="s">
        <v>284</v>
      </c>
    </row>
    <row r="344" spans="2:16" ht="11.25" customHeight="1">
      <c r="B344" s="2" t="s">
        <v>282</v>
      </c>
      <c r="C344" s="2">
        <v>30138424</v>
      </c>
      <c r="D344" s="2">
        <v>33</v>
      </c>
      <c r="E344" s="2">
        <v>3</v>
      </c>
      <c r="F344" s="2">
        <v>150</v>
      </c>
      <c r="G344" s="11" t="s">
        <v>145</v>
      </c>
      <c r="H344" s="80" t="s">
        <v>30</v>
      </c>
      <c r="I344" s="96">
        <v>112339</v>
      </c>
      <c r="J344" s="96">
        <v>202211</v>
      </c>
      <c r="K344" s="96">
        <v>66451</v>
      </c>
      <c r="L344" s="96">
        <v>23421</v>
      </c>
      <c r="M344" s="91">
        <f>SUM(I344:L344)</f>
        <v>404422</v>
      </c>
      <c r="O344" s="79">
        <v>300</v>
      </c>
      <c r="P344" s="80" t="s">
        <v>284</v>
      </c>
    </row>
    <row r="345" spans="2:16" ht="11.25" customHeight="1">
      <c r="B345" s="2" t="s">
        <v>282</v>
      </c>
      <c r="C345" s="2">
        <v>30138726</v>
      </c>
      <c r="D345" s="2">
        <v>33</v>
      </c>
      <c r="E345" s="2">
        <v>3</v>
      </c>
      <c r="F345" s="2">
        <v>150</v>
      </c>
      <c r="G345" s="11" t="s">
        <v>164</v>
      </c>
      <c r="H345" s="80" t="s">
        <v>31</v>
      </c>
      <c r="I345" s="96">
        <v>19387</v>
      </c>
      <c r="J345" s="96">
        <v>210927</v>
      </c>
      <c r="K345" s="96">
        <v>0</v>
      </c>
      <c r="L345" s="96">
        <v>36038</v>
      </c>
      <c r="M345" s="91">
        <f>SUM(I345:L345)</f>
        <v>266352</v>
      </c>
      <c r="O345" s="79">
        <v>360</v>
      </c>
      <c r="P345" s="80" t="s">
        <v>284</v>
      </c>
    </row>
    <row r="346" spans="2:16" ht="11.25" customHeight="1">
      <c r="B346" s="2" t="s">
        <v>282</v>
      </c>
      <c r="C346" s="2">
        <v>30138722</v>
      </c>
      <c r="D346" s="2">
        <v>33</v>
      </c>
      <c r="E346" s="2">
        <v>3</v>
      </c>
      <c r="F346" s="2">
        <v>150</v>
      </c>
      <c r="G346" s="11" t="s">
        <v>161</v>
      </c>
      <c r="H346" s="80" t="s">
        <v>32</v>
      </c>
      <c r="I346" s="96">
        <v>0</v>
      </c>
      <c r="J346" s="96">
        <v>53667</v>
      </c>
      <c r="K346" s="96">
        <v>0</v>
      </c>
      <c r="L346" s="96">
        <v>77617</v>
      </c>
      <c r="M346" s="91">
        <f>SUM(I346:L346)</f>
        <v>131284</v>
      </c>
      <c r="O346" s="79">
        <v>30</v>
      </c>
      <c r="P346" s="80" t="s">
        <v>284</v>
      </c>
    </row>
    <row r="347" spans="2:16" ht="11.25" customHeight="1">
      <c r="B347" s="2" t="s">
        <v>282</v>
      </c>
      <c r="C347" s="2">
        <v>30138522</v>
      </c>
      <c r="D347" s="2">
        <v>33</v>
      </c>
      <c r="E347" s="2">
        <v>3</v>
      </c>
      <c r="F347" s="2">
        <v>150</v>
      </c>
      <c r="G347" s="11" t="s">
        <v>161</v>
      </c>
      <c r="H347" s="80" t="s">
        <v>33</v>
      </c>
      <c r="I347" s="96">
        <v>12502</v>
      </c>
      <c r="J347" s="96">
        <v>51909</v>
      </c>
      <c r="K347" s="96">
        <v>155728</v>
      </c>
      <c r="L347" s="96">
        <v>0</v>
      </c>
      <c r="M347" s="91">
        <f aca="true" t="shared" si="10" ref="M347:M353">SUM(I347:K347)</f>
        <v>220139</v>
      </c>
      <c r="O347" s="79">
        <v>30</v>
      </c>
      <c r="P347" s="80" t="s">
        <v>284</v>
      </c>
    </row>
    <row r="348" spans="2:16" ht="11.25" customHeight="1">
      <c r="B348" s="2" t="s">
        <v>282</v>
      </c>
      <c r="C348" s="2">
        <v>30145072</v>
      </c>
      <c r="D348" s="2">
        <v>33</v>
      </c>
      <c r="E348" s="2">
        <v>3</v>
      </c>
      <c r="F348" s="2">
        <v>150</v>
      </c>
      <c r="G348" s="11" t="s">
        <v>196</v>
      </c>
      <c r="H348" s="80" t="s">
        <v>484</v>
      </c>
      <c r="I348" s="96">
        <v>0</v>
      </c>
      <c r="J348" s="96">
        <v>0</v>
      </c>
      <c r="K348" s="96">
        <v>46155</v>
      </c>
      <c r="L348" s="96">
        <v>0</v>
      </c>
      <c r="M348" s="91">
        <f t="shared" si="10"/>
        <v>46155</v>
      </c>
      <c r="O348" s="79">
        <v>270</v>
      </c>
      <c r="P348" s="80" t="s">
        <v>284</v>
      </c>
    </row>
    <row r="349" spans="2:16" ht="11.25" customHeight="1">
      <c r="B349" s="2" t="s">
        <v>282</v>
      </c>
      <c r="C349" s="67">
        <v>30139182</v>
      </c>
      <c r="D349" s="2">
        <v>33</v>
      </c>
      <c r="E349" s="2">
        <v>3</v>
      </c>
      <c r="F349" s="2">
        <v>150</v>
      </c>
      <c r="G349" s="76" t="s">
        <v>168</v>
      </c>
      <c r="H349" s="76" t="s">
        <v>255</v>
      </c>
      <c r="I349" s="96">
        <v>0</v>
      </c>
      <c r="J349" s="96">
        <v>30533</v>
      </c>
      <c r="K349" s="96">
        <v>0</v>
      </c>
      <c r="L349" s="96">
        <v>0</v>
      </c>
      <c r="M349" s="91">
        <f t="shared" si="10"/>
        <v>30533</v>
      </c>
      <c r="O349" s="79">
        <v>120</v>
      </c>
      <c r="P349" s="80" t="s">
        <v>284</v>
      </c>
    </row>
    <row r="350" spans="2:16" ht="11.25" customHeight="1">
      <c r="B350" s="2" t="s">
        <v>282</v>
      </c>
      <c r="C350" s="2">
        <v>30142022</v>
      </c>
      <c r="D350" s="2">
        <v>33</v>
      </c>
      <c r="E350" s="2">
        <v>3</v>
      </c>
      <c r="F350" s="2">
        <v>150</v>
      </c>
      <c r="G350" s="11" t="s">
        <v>186</v>
      </c>
      <c r="H350" s="80" t="s">
        <v>485</v>
      </c>
      <c r="I350" s="96">
        <v>0</v>
      </c>
      <c r="J350" s="96">
        <v>0</v>
      </c>
      <c r="K350" s="96">
        <v>0</v>
      </c>
      <c r="L350" s="96">
        <v>0</v>
      </c>
      <c r="M350" s="91">
        <f t="shared" si="10"/>
        <v>0</v>
      </c>
      <c r="O350" s="79">
        <v>180</v>
      </c>
      <c r="P350" s="80" t="s">
        <v>284</v>
      </c>
    </row>
    <row r="351" spans="2:16" ht="11.25" customHeight="1">
      <c r="B351" s="2" t="s">
        <v>282</v>
      </c>
      <c r="C351" s="2">
        <v>30313275</v>
      </c>
      <c r="D351" s="2">
        <v>33</v>
      </c>
      <c r="E351" s="2">
        <v>3</v>
      </c>
      <c r="F351" s="2">
        <v>150</v>
      </c>
      <c r="G351" s="11" t="s">
        <v>10</v>
      </c>
      <c r="H351" s="80" t="s">
        <v>34</v>
      </c>
      <c r="I351" s="96">
        <v>39578</v>
      </c>
      <c r="J351" s="96">
        <v>118731</v>
      </c>
      <c r="K351" s="96">
        <v>0</v>
      </c>
      <c r="L351" s="96">
        <v>0</v>
      </c>
      <c r="M351" s="91">
        <f t="shared" si="10"/>
        <v>158309</v>
      </c>
      <c r="O351" s="79">
        <v>120</v>
      </c>
      <c r="P351" s="80" t="s">
        <v>284</v>
      </c>
    </row>
    <row r="352" spans="2:16" ht="11.25" customHeight="1">
      <c r="B352" s="2" t="s">
        <v>282</v>
      </c>
      <c r="C352" s="2">
        <v>30153772</v>
      </c>
      <c r="D352" s="2">
        <v>33</v>
      </c>
      <c r="E352" s="2">
        <v>3</v>
      </c>
      <c r="F352" s="2">
        <v>150</v>
      </c>
      <c r="G352" s="11" t="s">
        <v>145</v>
      </c>
      <c r="H352" s="80" t="s">
        <v>35</v>
      </c>
      <c r="I352" s="96">
        <v>0</v>
      </c>
      <c r="J352" s="96">
        <v>404731</v>
      </c>
      <c r="K352" s="96">
        <v>164620</v>
      </c>
      <c r="L352" s="96">
        <v>0</v>
      </c>
      <c r="M352" s="91">
        <f t="shared" si="10"/>
        <v>569351</v>
      </c>
      <c r="O352" s="79">
        <v>360</v>
      </c>
      <c r="P352" s="80" t="s">
        <v>284</v>
      </c>
    </row>
    <row r="353" spans="2:16" ht="11.25" customHeight="1">
      <c r="B353" s="2" t="s">
        <v>282</v>
      </c>
      <c r="C353" s="2">
        <v>30131549</v>
      </c>
      <c r="D353" s="2">
        <v>33</v>
      </c>
      <c r="E353" s="2">
        <v>3</v>
      </c>
      <c r="F353" s="2">
        <v>150</v>
      </c>
      <c r="G353" s="11" t="s">
        <v>185</v>
      </c>
      <c r="H353" s="80" t="s">
        <v>486</v>
      </c>
      <c r="I353" s="96">
        <v>0</v>
      </c>
      <c r="J353" s="96">
        <v>0</v>
      </c>
      <c r="K353" s="96">
        <v>0</v>
      </c>
      <c r="L353" s="96">
        <v>0</v>
      </c>
      <c r="M353" s="91">
        <f t="shared" si="10"/>
        <v>0</v>
      </c>
      <c r="O353" s="79">
        <v>300</v>
      </c>
      <c r="P353" s="80" t="s">
        <v>284</v>
      </c>
    </row>
    <row r="354" spans="2:16" ht="11.25" customHeight="1">
      <c r="B354" s="2" t="s">
        <v>282</v>
      </c>
      <c r="C354" s="2">
        <v>20188493</v>
      </c>
      <c r="D354" s="2">
        <v>33</v>
      </c>
      <c r="E354" s="2">
        <v>3</v>
      </c>
      <c r="F354" s="2">
        <v>150</v>
      </c>
      <c r="G354" s="11" t="s">
        <v>8</v>
      </c>
      <c r="H354" s="80" t="s">
        <v>36</v>
      </c>
      <c r="I354" s="96">
        <v>0</v>
      </c>
      <c r="J354" s="96">
        <v>115347</v>
      </c>
      <c r="K354" s="96">
        <v>581100</v>
      </c>
      <c r="L354" s="96">
        <v>156099</v>
      </c>
      <c r="M354" s="91">
        <f aca="true" t="shared" si="11" ref="M354:M360">SUM(I354:L354)</f>
        <v>852546</v>
      </c>
      <c r="O354" s="79">
        <v>480</v>
      </c>
      <c r="P354" s="80" t="s">
        <v>284</v>
      </c>
    </row>
    <row r="355" spans="2:16" ht="11.25" customHeight="1">
      <c r="B355" s="2" t="s">
        <v>282</v>
      </c>
      <c r="C355" s="2">
        <v>30188522</v>
      </c>
      <c r="D355" s="2">
        <v>33</v>
      </c>
      <c r="E355" s="2">
        <v>3</v>
      </c>
      <c r="F355" s="2">
        <v>150</v>
      </c>
      <c r="G355" s="11" t="s">
        <v>194</v>
      </c>
      <c r="H355" s="80" t="s">
        <v>37</v>
      </c>
      <c r="I355" s="96">
        <v>292059</v>
      </c>
      <c r="J355" s="96">
        <v>292059</v>
      </c>
      <c r="K355" s="96">
        <v>327370</v>
      </c>
      <c r="L355" s="96">
        <v>127177</v>
      </c>
      <c r="M355" s="91">
        <f t="shared" si="11"/>
        <v>1038665</v>
      </c>
      <c r="O355" s="79">
        <v>180</v>
      </c>
      <c r="P355" s="80" t="s">
        <v>284</v>
      </c>
    </row>
    <row r="356" spans="2:16" ht="11.25" customHeight="1">
      <c r="B356" s="2" t="s">
        <v>282</v>
      </c>
      <c r="C356" s="2">
        <v>30349484</v>
      </c>
      <c r="D356" s="2">
        <v>33</v>
      </c>
      <c r="E356" s="2">
        <v>3</v>
      </c>
      <c r="F356" s="2">
        <v>150</v>
      </c>
      <c r="G356" s="11" t="s">
        <v>194</v>
      </c>
      <c r="H356" s="80" t="s">
        <v>487</v>
      </c>
      <c r="I356" s="96">
        <v>0</v>
      </c>
      <c r="J356" s="96">
        <v>0</v>
      </c>
      <c r="K356" s="96">
        <v>293619</v>
      </c>
      <c r="L356" s="96">
        <v>78344</v>
      </c>
      <c r="M356" s="91">
        <f t="shared" si="11"/>
        <v>371963</v>
      </c>
      <c r="O356" s="79">
        <v>180</v>
      </c>
      <c r="P356" s="80" t="s">
        <v>284</v>
      </c>
    </row>
    <row r="357" spans="2:16" ht="11.25" customHeight="1">
      <c r="B357" s="2" t="s">
        <v>282</v>
      </c>
      <c r="C357" s="2">
        <v>30101874</v>
      </c>
      <c r="D357" s="2">
        <v>33</v>
      </c>
      <c r="E357" s="2">
        <v>3</v>
      </c>
      <c r="F357" s="2">
        <v>150</v>
      </c>
      <c r="G357" s="11" t="s">
        <v>468</v>
      </c>
      <c r="H357" s="80" t="s">
        <v>488</v>
      </c>
      <c r="I357" s="96">
        <v>0</v>
      </c>
      <c r="J357" s="96">
        <v>0</v>
      </c>
      <c r="K357" s="96">
        <v>174448</v>
      </c>
      <c r="L357" s="96">
        <v>548854</v>
      </c>
      <c r="M357" s="91">
        <f t="shared" si="11"/>
        <v>723302</v>
      </c>
      <c r="O357" s="79">
        <v>360</v>
      </c>
      <c r="P357" s="80" t="s">
        <v>284</v>
      </c>
    </row>
    <row r="358" spans="2:16" ht="11.25" customHeight="1">
      <c r="B358" s="2" t="s">
        <v>282</v>
      </c>
      <c r="C358" s="2">
        <v>30136501</v>
      </c>
      <c r="D358" s="2">
        <v>33</v>
      </c>
      <c r="E358" s="2">
        <v>3</v>
      </c>
      <c r="F358" s="2">
        <v>150</v>
      </c>
      <c r="G358" s="11" t="s">
        <v>145</v>
      </c>
      <c r="H358" s="80" t="s">
        <v>489</v>
      </c>
      <c r="I358" s="96">
        <v>0</v>
      </c>
      <c r="J358" s="96">
        <v>0</v>
      </c>
      <c r="K358" s="96">
        <v>219806</v>
      </c>
      <c r="L358" s="96">
        <v>100127</v>
      </c>
      <c r="M358" s="91">
        <f t="shared" si="11"/>
        <v>319933</v>
      </c>
      <c r="O358" s="79">
        <v>240</v>
      </c>
      <c r="P358" s="80" t="s">
        <v>284</v>
      </c>
    </row>
    <row r="359" spans="2:16" ht="11.25" customHeight="1">
      <c r="B359" s="2" t="s">
        <v>282</v>
      </c>
      <c r="C359" s="2">
        <v>30239122</v>
      </c>
      <c r="D359" s="2">
        <v>33</v>
      </c>
      <c r="E359" s="2">
        <v>3</v>
      </c>
      <c r="F359" s="2">
        <v>150</v>
      </c>
      <c r="G359" s="11" t="s">
        <v>198</v>
      </c>
      <c r="H359" s="80" t="s">
        <v>38</v>
      </c>
      <c r="I359" s="96">
        <v>0</v>
      </c>
      <c r="J359" s="96">
        <v>100786</v>
      </c>
      <c r="K359" s="96">
        <v>484517</v>
      </c>
      <c r="L359" s="96">
        <v>234121</v>
      </c>
      <c r="M359" s="91">
        <f t="shared" si="11"/>
        <v>819424</v>
      </c>
      <c r="O359" s="79">
        <v>180</v>
      </c>
      <c r="P359" s="80" t="s">
        <v>284</v>
      </c>
    </row>
    <row r="360" spans="2:16" ht="11.25" customHeight="1">
      <c r="B360" s="2" t="s">
        <v>282</v>
      </c>
      <c r="C360" s="2">
        <v>30113498</v>
      </c>
      <c r="D360" s="2">
        <v>33</v>
      </c>
      <c r="E360" s="2">
        <v>3</v>
      </c>
      <c r="F360" s="2">
        <v>150</v>
      </c>
      <c r="G360" s="11" t="s">
        <v>9</v>
      </c>
      <c r="H360" s="80" t="s">
        <v>39</v>
      </c>
      <c r="I360" s="96">
        <v>0</v>
      </c>
      <c r="J360" s="96">
        <v>348016</v>
      </c>
      <c r="K360" s="96">
        <v>478767</v>
      </c>
      <c r="L360" s="96">
        <v>220239</v>
      </c>
      <c r="M360" s="91">
        <f t="shared" si="11"/>
        <v>1047022</v>
      </c>
      <c r="O360" s="79">
        <v>240</v>
      </c>
      <c r="P360" s="80" t="s">
        <v>284</v>
      </c>
    </row>
    <row r="361" spans="2:16" ht="11.25" customHeight="1">
      <c r="B361" s="2" t="s">
        <v>282</v>
      </c>
      <c r="C361" s="2">
        <v>30184772</v>
      </c>
      <c r="D361" s="2">
        <v>33</v>
      </c>
      <c r="E361" s="2">
        <v>3</v>
      </c>
      <c r="F361" s="2">
        <v>150</v>
      </c>
      <c r="G361" s="11" t="s">
        <v>201</v>
      </c>
      <c r="H361" s="80" t="s">
        <v>490</v>
      </c>
      <c r="I361" s="96">
        <v>0</v>
      </c>
      <c r="J361" s="96">
        <v>0</v>
      </c>
      <c r="K361" s="96">
        <v>0</v>
      </c>
      <c r="L361" s="96">
        <v>0</v>
      </c>
      <c r="M361" s="91">
        <f>SUM(I361:K361)</f>
        <v>0</v>
      </c>
      <c r="O361" s="79">
        <v>540</v>
      </c>
      <c r="P361" s="80" t="s">
        <v>284</v>
      </c>
    </row>
    <row r="362" spans="2:16" ht="11.25" customHeight="1">
      <c r="B362" s="2" t="s">
        <v>282</v>
      </c>
      <c r="C362" s="2">
        <v>30072287</v>
      </c>
      <c r="D362" s="2">
        <v>33</v>
      </c>
      <c r="E362" s="2">
        <v>3</v>
      </c>
      <c r="F362" s="2">
        <v>150</v>
      </c>
      <c r="G362" s="11" t="s">
        <v>2</v>
      </c>
      <c r="H362" s="80" t="s">
        <v>491</v>
      </c>
      <c r="I362" s="96">
        <v>0</v>
      </c>
      <c r="J362" s="96">
        <v>0</v>
      </c>
      <c r="K362" s="96">
        <v>0</v>
      </c>
      <c r="L362" s="96">
        <v>0</v>
      </c>
      <c r="M362" s="91">
        <f>SUM(I362:K362)</f>
        <v>0</v>
      </c>
      <c r="O362" s="79">
        <v>540</v>
      </c>
      <c r="P362" s="80" t="s">
        <v>284</v>
      </c>
    </row>
    <row r="363" spans="2:16" ht="11.25" customHeight="1">
      <c r="B363" s="2" t="s">
        <v>282</v>
      </c>
      <c r="C363" s="2">
        <v>30127410</v>
      </c>
      <c r="D363" s="2">
        <v>33</v>
      </c>
      <c r="E363" s="2">
        <v>3</v>
      </c>
      <c r="F363" s="2">
        <v>150</v>
      </c>
      <c r="G363" s="11" t="s">
        <v>196</v>
      </c>
      <c r="H363" s="80" t="s">
        <v>492</v>
      </c>
      <c r="I363" s="96">
        <v>0</v>
      </c>
      <c r="J363" s="96">
        <v>0</v>
      </c>
      <c r="K363" s="96">
        <v>0</v>
      </c>
      <c r="L363" s="96">
        <v>0</v>
      </c>
      <c r="M363" s="91">
        <f>SUM(I363:K363)</f>
        <v>0</v>
      </c>
      <c r="O363" s="79">
        <v>120</v>
      </c>
      <c r="P363" s="80" t="s">
        <v>284</v>
      </c>
    </row>
    <row r="364" spans="2:16" ht="11.25" customHeight="1">
      <c r="B364" s="2" t="s">
        <v>282</v>
      </c>
      <c r="C364" s="2">
        <v>30128150</v>
      </c>
      <c r="D364" s="2">
        <v>33</v>
      </c>
      <c r="E364" s="2">
        <v>3</v>
      </c>
      <c r="F364" s="2">
        <v>150</v>
      </c>
      <c r="G364" s="11" t="s">
        <v>178</v>
      </c>
      <c r="H364" s="80" t="s">
        <v>493</v>
      </c>
      <c r="I364" s="96">
        <v>0</v>
      </c>
      <c r="J364" s="96">
        <v>0</v>
      </c>
      <c r="K364" s="96">
        <v>0</v>
      </c>
      <c r="L364" s="96">
        <v>0</v>
      </c>
      <c r="M364" s="91">
        <f>SUM(I364:K364)</f>
        <v>0</v>
      </c>
      <c r="O364" s="79">
        <v>60</v>
      </c>
      <c r="P364" s="80" t="s">
        <v>284</v>
      </c>
    </row>
    <row r="365" spans="2:16" ht="11.25" customHeight="1">
      <c r="B365" s="2" t="s">
        <v>282</v>
      </c>
      <c r="C365" s="53">
        <v>30135173</v>
      </c>
      <c r="D365" s="2">
        <v>33</v>
      </c>
      <c r="E365" s="2">
        <v>3</v>
      </c>
      <c r="F365" s="2" t="s">
        <v>494</v>
      </c>
      <c r="G365" s="54" t="s">
        <v>10</v>
      </c>
      <c r="H365" s="55" t="s">
        <v>495</v>
      </c>
      <c r="I365" s="96">
        <v>0</v>
      </c>
      <c r="J365" s="96">
        <v>1462</v>
      </c>
      <c r="K365" s="96">
        <v>0</v>
      </c>
      <c r="L365" s="96">
        <v>0</v>
      </c>
      <c r="M365" s="91">
        <f>SUM(I365:L365)</f>
        <v>1462</v>
      </c>
      <c r="O365" s="79">
        <v>60</v>
      </c>
      <c r="P365" s="80" t="s">
        <v>598</v>
      </c>
    </row>
    <row r="366" spans="2:16" ht="11.25" customHeight="1">
      <c r="B366" s="2" t="s">
        <v>282</v>
      </c>
      <c r="C366" s="53">
        <v>30323222</v>
      </c>
      <c r="D366" s="2">
        <v>33</v>
      </c>
      <c r="E366" s="2">
        <v>3</v>
      </c>
      <c r="F366" s="2">
        <v>125</v>
      </c>
      <c r="G366" s="54" t="s">
        <v>256</v>
      </c>
      <c r="H366" s="54" t="s">
        <v>590</v>
      </c>
      <c r="I366" s="96">
        <v>0</v>
      </c>
      <c r="J366" s="96">
        <v>0</v>
      </c>
      <c r="K366" s="96">
        <v>0</v>
      </c>
      <c r="L366" s="96">
        <v>18460</v>
      </c>
      <c r="M366" s="91">
        <f aca="true" t="shared" si="12" ref="M366:M429">SUM(I366:L366)</f>
        <v>18460</v>
      </c>
      <c r="O366" s="79">
        <v>150</v>
      </c>
      <c r="P366" s="80" t="s">
        <v>598</v>
      </c>
    </row>
    <row r="367" spans="2:16" ht="11.25" customHeight="1">
      <c r="B367" s="2" t="s">
        <v>282</v>
      </c>
      <c r="C367" s="53">
        <v>30323172</v>
      </c>
      <c r="D367" s="2">
        <v>33</v>
      </c>
      <c r="E367" s="2">
        <v>3</v>
      </c>
      <c r="F367" s="2">
        <v>125</v>
      </c>
      <c r="G367" s="54" t="s">
        <v>256</v>
      </c>
      <c r="H367" s="54" t="s">
        <v>589</v>
      </c>
      <c r="I367" s="96">
        <v>0</v>
      </c>
      <c r="J367" s="96">
        <v>0</v>
      </c>
      <c r="K367" s="96">
        <v>0</v>
      </c>
      <c r="L367" s="96">
        <v>31544</v>
      </c>
      <c r="M367" s="91">
        <f t="shared" si="12"/>
        <v>31544</v>
      </c>
      <c r="O367" s="79">
        <v>120</v>
      </c>
      <c r="P367" s="80" t="s">
        <v>598</v>
      </c>
    </row>
    <row r="368" spans="2:16" ht="11.25" customHeight="1">
      <c r="B368" s="2" t="s">
        <v>282</v>
      </c>
      <c r="C368" s="58">
        <v>30421726</v>
      </c>
      <c r="D368" s="2">
        <v>33</v>
      </c>
      <c r="E368" s="2">
        <v>3</v>
      </c>
      <c r="F368" s="2" t="s">
        <v>494</v>
      </c>
      <c r="G368" s="55" t="s">
        <v>256</v>
      </c>
      <c r="H368" s="55" t="s">
        <v>496</v>
      </c>
      <c r="I368" s="96">
        <v>0</v>
      </c>
      <c r="J368" s="96">
        <v>0</v>
      </c>
      <c r="K368" s="96">
        <v>1918</v>
      </c>
      <c r="L368" s="96">
        <v>11677</v>
      </c>
      <c r="M368" s="91">
        <f t="shared" si="12"/>
        <v>13595</v>
      </c>
      <c r="O368" s="79">
        <v>120</v>
      </c>
      <c r="P368" s="80" t="s">
        <v>598</v>
      </c>
    </row>
    <row r="369" spans="2:16" ht="11.25" customHeight="1">
      <c r="B369" s="2" t="s">
        <v>282</v>
      </c>
      <c r="C369" s="53">
        <v>30124853</v>
      </c>
      <c r="D369" s="2">
        <v>33</v>
      </c>
      <c r="E369" s="2">
        <v>3</v>
      </c>
      <c r="F369" s="2" t="s">
        <v>494</v>
      </c>
      <c r="G369" s="54" t="s">
        <v>6</v>
      </c>
      <c r="H369" s="54" t="s">
        <v>497</v>
      </c>
      <c r="I369" s="96">
        <v>2778</v>
      </c>
      <c r="J369" s="96">
        <v>0</v>
      </c>
      <c r="K369" s="96">
        <v>0</v>
      </c>
      <c r="L369" s="96">
        <v>0</v>
      </c>
      <c r="M369" s="91">
        <f t="shared" si="12"/>
        <v>2778</v>
      </c>
      <c r="O369" s="79">
        <v>90</v>
      </c>
      <c r="P369" s="80" t="s">
        <v>598</v>
      </c>
    </row>
    <row r="370" spans="2:16" ht="11.25" customHeight="1">
      <c r="B370" s="2" t="s">
        <v>282</v>
      </c>
      <c r="C370" s="58">
        <v>30421775</v>
      </c>
      <c r="D370" s="2">
        <v>33</v>
      </c>
      <c r="E370" s="2">
        <v>3</v>
      </c>
      <c r="F370" s="2" t="s">
        <v>494</v>
      </c>
      <c r="G370" s="55" t="s">
        <v>256</v>
      </c>
      <c r="H370" s="55" t="s">
        <v>498</v>
      </c>
      <c r="I370" s="96">
        <v>0</v>
      </c>
      <c r="J370" s="96">
        <v>0</v>
      </c>
      <c r="K370" s="96">
        <v>2930</v>
      </c>
      <c r="L370" s="96">
        <v>18182</v>
      </c>
      <c r="M370" s="91">
        <f t="shared" si="12"/>
        <v>21112</v>
      </c>
      <c r="O370" s="79">
        <v>120</v>
      </c>
      <c r="P370" s="80" t="s">
        <v>598</v>
      </c>
    </row>
    <row r="371" spans="2:16" ht="11.25" customHeight="1">
      <c r="B371" s="2" t="s">
        <v>282</v>
      </c>
      <c r="C371" s="53">
        <v>30124851</v>
      </c>
      <c r="D371" s="2">
        <v>33</v>
      </c>
      <c r="E371" s="2">
        <v>3</v>
      </c>
      <c r="F371" s="2" t="s">
        <v>494</v>
      </c>
      <c r="G371" s="54" t="s">
        <v>6</v>
      </c>
      <c r="H371" s="54" t="s">
        <v>499</v>
      </c>
      <c r="I371" s="96">
        <v>3517</v>
      </c>
      <c r="J371" s="96">
        <v>0</v>
      </c>
      <c r="K371" s="96">
        <v>0</v>
      </c>
      <c r="L371" s="96">
        <v>0</v>
      </c>
      <c r="M371" s="91">
        <f t="shared" si="12"/>
        <v>3517</v>
      </c>
      <c r="O371" s="79">
        <v>90</v>
      </c>
      <c r="P371" s="80" t="s">
        <v>598</v>
      </c>
    </row>
    <row r="372" spans="2:16" ht="11.25" customHeight="1">
      <c r="B372" s="2" t="s">
        <v>282</v>
      </c>
      <c r="C372" s="53">
        <v>30323922</v>
      </c>
      <c r="D372" s="2">
        <v>33</v>
      </c>
      <c r="E372" s="2">
        <v>3</v>
      </c>
      <c r="F372" s="2" t="s">
        <v>494</v>
      </c>
      <c r="G372" s="54" t="s">
        <v>2</v>
      </c>
      <c r="H372" s="54" t="s">
        <v>500</v>
      </c>
      <c r="I372" s="96">
        <v>3522</v>
      </c>
      <c r="J372" s="96">
        <v>0</v>
      </c>
      <c r="K372" s="96">
        <v>0</v>
      </c>
      <c r="L372" s="96">
        <v>0</v>
      </c>
      <c r="M372" s="91">
        <f t="shared" si="12"/>
        <v>3522</v>
      </c>
      <c r="O372" s="79">
        <v>90</v>
      </c>
      <c r="P372" s="80" t="s">
        <v>598</v>
      </c>
    </row>
    <row r="373" spans="2:16" ht="11.25" customHeight="1">
      <c r="B373" s="2" t="s">
        <v>282</v>
      </c>
      <c r="C373" s="53">
        <v>30315822</v>
      </c>
      <c r="D373" s="2">
        <v>33</v>
      </c>
      <c r="E373" s="2">
        <v>3</v>
      </c>
      <c r="F373" s="2" t="s">
        <v>494</v>
      </c>
      <c r="G373" s="54" t="s">
        <v>12</v>
      </c>
      <c r="H373" s="54" t="s">
        <v>501</v>
      </c>
      <c r="I373" s="96">
        <v>0</v>
      </c>
      <c r="J373" s="96">
        <v>0</v>
      </c>
      <c r="K373" s="96">
        <v>3542</v>
      </c>
      <c r="L373" s="96">
        <v>0</v>
      </c>
      <c r="M373" s="91">
        <f t="shared" si="12"/>
        <v>3542</v>
      </c>
      <c r="O373" s="79">
        <v>90</v>
      </c>
      <c r="P373" s="80" t="s">
        <v>598</v>
      </c>
    </row>
    <row r="374" spans="2:16" ht="11.25" customHeight="1">
      <c r="B374" s="2" t="s">
        <v>282</v>
      </c>
      <c r="C374" s="53">
        <v>30323373</v>
      </c>
      <c r="D374" s="2">
        <v>33</v>
      </c>
      <c r="E374" s="2">
        <v>3</v>
      </c>
      <c r="F374" s="2">
        <v>125</v>
      </c>
      <c r="G374" s="54" t="s">
        <v>584</v>
      </c>
      <c r="H374" s="54" t="s">
        <v>585</v>
      </c>
      <c r="I374" s="96">
        <v>0</v>
      </c>
      <c r="J374" s="96">
        <v>0</v>
      </c>
      <c r="K374" s="96">
        <v>0</v>
      </c>
      <c r="L374" s="96">
        <v>46707</v>
      </c>
      <c r="M374" s="91">
        <f t="shared" si="12"/>
        <v>46707</v>
      </c>
      <c r="O374" s="79">
        <v>90</v>
      </c>
      <c r="P374" s="80" t="s">
        <v>599</v>
      </c>
    </row>
    <row r="375" spans="2:16" ht="11.25" customHeight="1">
      <c r="B375" s="2" t="s">
        <v>282</v>
      </c>
      <c r="C375" s="53">
        <v>30124843</v>
      </c>
      <c r="D375" s="2">
        <v>33</v>
      </c>
      <c r="E375" s="2">
        <v>3</v>
      </c>
      <c r="F375" s="2" t="s">
        <v>494</v>
      </c>
      <c r="G375" s="54" t="s">
        <v>6</v>
      </c>
      <c r="H375" s="54" t="s">
        <v>502</v>
      </c>
      <c r="I375" s="96">
        <v>3551</v>
      </c>
      <c r="J375" s="96">
        <v>0</v>
      </c>
      <c r="K375" s="96">
        <v>0</v>
      </c>
      <c r="L375" s="96">
        <v>0</v>
      </c>
      <c r="M375" s="91">
        <f t="shared" si="12"/>
        <v>3551</v>
      </c>
      <c r="O375" s="79">
        <v>90</v>
      </c>
      <c r="P375" s="80" t="s">
        <v>598</v>
      </c>
    </row>
    <row r="376" spans="2:16" ht="11.25" customHeight="1">
      <c r="B376" s="2" t="s">
        <v>282</v>
      </c>
      <c r="C376" s="53">
        <v>30124849</v>
      </c>
      <c r="D376" s="2">
        <v>33</v>
      </c>
      <c r="E376" s="2">
        <v>3</v>
      </c>
      <c r="F376" s="2" t="s">
        <v>494</v>
      </c>
      <c r="G376" s="54" t="s">
        <v>6</v>
      </c>
      <c r="H376" s="54" t="s">
        <v>503</v>
      </c>
      <c r="I376" s="96">
        <v>3554</v>
      </c>
      <c r="J376" s="96">
        <v>0</v>
      </c>
      <c r="K376" s="96">
        <v>0</v>
      </c>
      <c r="L376" s="96">
        <v>0</v>
      </c>
      <c r="M376" s="91">
        <f t="shared" si="12"/>
        <v>3554</v>
      </c>
      <c r="O376" s="79">
        <v>90</v>
      </c>
      <c r="P376" s="80" t="s">
        <v>598</v>
      </c>
    </row>
    <row r="377" spans="2:16" ht="11.25" customHeight="1">
      <c r="B377" s="2" t="s">
        <v>282</v>
      </c>
      <c r="C377" s="53">
        <v>30135162</v>
      </c>
      <c r="D377" s="2">
        <v>33</v>
      </c>
      <c r="E377" s="2">
        <v>3</v>
      </c>
      <c r="F377" s="2" t="s">
        <v>494</v>
      </c>
      <c r="G377" s="54" t="s">
        <v>10</v>
      </c>
      <c r="H377" s="55" t="s">
        <v>504</v>
      </c>
      <c r="I377" s="96">
        <v>0</v>
      </c>
      <c r="J377" s="96">
        <v>3984</v>
      </c>
      <c r="K377" s="96">
        <v>0</v>
      </c>
      <c r="L377" s="96">
        <v>0</v>
      </c>
      <c r="M377" s="91">
        <f t="shared" si="12"/>
        <v>3984</v>
      </c>
      <c r="O377" s="79">
        <v>60</v>
      </c>
      <c r="P377" s="80" t="s">
        <v>598</v>
      </c>
    </row>
    <row r="378" spans="2:16" ht="11.25" customHeight="1">
      <c r="B378" s="2" t="s">
        <v>282</v>
      </c>
      <c r="C378" s="53">
        <v>30268524</v>
      </c>
      <c r="D378" s="2">
        <v>33</v>
      </c>
      <c r="E378" s="2">
        <v>3</v>
      </c>
      <c r="F378" s="2" t="s">
        <v>494</v>
      </c>
      <c r="G378" s="54" t="s">
        <v>190</v>
      </c>
      <c r="H378" s="54" t="s">
        <v>505</v>
      </c>
      <c r="I378" s="96">
        <v>0</v>
      </c>
      <c r="J378" s="96">
        <v>4008</v>
      </c>
      <c r="K378" s="96">
        <v>0</v>
      </c>
      <c r="L378" s="96">
        <v>0</v>
      </c>
      <c r="M378" s="91">
        <f t="shared" si="12"/>
        <v>4008</v>
      </c>
      <c r="O378" s="79">
        <v>150</v>
      </c>
      <c r="P378" s="80" t="s">
        <v>598</v>
      </c>
    </row>
    <row r="379" spans="2:16" ht="11.25" customHeight="1">
      <c r="B379" s="2" t="s">
        <v>282</v>
      </c>
      <c r="C379" s="53">
        <v>30316022</v>
      </c>
      <c r="D379" s="2">
        <v>33</v>
      </c>
      <c r="E379" s="2">
        <v>3</v>
      </c>
      <c r="F379" s="2" t="s">
        <v>494</v>
      </c>
      <c r="G379" s="54" t="s">
        <v>12</v>
      </c>
      <c r="H379" s="54" t="s">
        <v>506</v>
      </c>
      <c r="I379" s="96">
        <v>0</v>
      </c>
      <c r="J379" s="96">
        <v>0</v>
      </c>
      <c r="K379" s="96">
        <v>4216</v>
      </c>
      <c r="L379" s="96">
        <v>0</v>
      </c>
      <c r="M379" s="91">
        <f t="shared" si="12"/>
        <v>4216</v>
      </c>
      <c r="O379" s="79">
        <v>90</v>
      </c>
      <c r="P379" s="80" t="s">
        <v>598</v>
      </c>
    </row>
    <row r="380" spans="2:16" ht="11.25" customHeight="1">
      <c r="B380" s="2" t="s">
        <v>282</v>
      </c>
      <c r="C380" s="53">
        <v>30135979</v>
      </c>
      <c r="D380" s="2">
        <v>33</v>
      </c>
      <c r="E380" s="2">
        <v>3</v>
      </c>
      <c r="F380" s="2">
        <v>125</v>
      </c>
      <c r="G380" s="54" t="s">
        <v>182</v>
      </c>
      <c r="H380" s="55" t="s">
        <v>569</v>
      </c>
      <c r="I380" s="96">
        <v>0</v>
      </c>
      <c r="J380" s="96">
        <v>0</v>
      </c>
      <c r="K380" s="96">
        <v>0</v>
      </c>
      <c r="L380" s="96">
        <v>22823</v>
      </c>
      <c r="M380" s="91">
        <f t="shared" si="12"/>
        <v>22823</v>
      </c>
      <c r="O380" s="79">
        <v>90</v>
      </c>
      <c r="P380" s="80" t="s">
        <v>597</v>
      </c>
    </row>
    <row r="381" spans="2:16" ht="11.25" customHeight="1">
      <c r="B381" s="2" t="s">
        <v>282</v>
      </c>
      <c r="C381" s="53">
        <v>30135997</v>
      </c>
      <c r="D381" s="2">
        <v>33</v>
      </c>
      <c r="E381" s="2">
        <v>3</v>
      </c>
      <c r="F381" s="2" t="s">
        <v>494</v>
      </c>
      <c r="G381" s="54" t="s">
        <v>182</v>
      </c>
      <c r="H381" s="55" t="s">
        <v>507</v>
      </c>
      <c r="I381" s="96">
        <v>0</v>
      </c>
      <c r="J381" s="96">
        <v>0</v>
      </c>
      <c r="K381" s="96">
        <v>4756</v>
      </c>
      <c r="L381" s="96">
        <v>0</v>
      </c>
      <c r="M381" s="91">
        <f t="shared" si="12"/>
        <v>4756</v>
      </c>
      <c r="O381" s="79">
        <v>90</v>
      </c>
      <c r="P381" s="80" t="s">
        <v>597</v>
      </c>
    </row>
    <row r="382" spans="2:16" ht="11.25" customHeight="1">
      <c r="B382" s="2" t="s">
        <v>282</v>
      </c>
      <c r="C382" s="53">
        <v>30124847</v>
      </c>
      <c r="D382" s="2">
        <v>33</v>
      </c>
      <c r="E382" s="2">
        <v>3</v>
      </c>
      <c r="F382" s="2" t="s">
        <v>494</v>
      </c>
      <c r="G382" s="54" t="s">
        <v>6</v>
      </c>
      <c r="H382" s="54" t="s">
        <v>508</v>
      </c>
      <c r="I382" s="96">
        <v>4820</v>
      </c>
      <c r="J382" s="96">
        <v>0</v>
      </c>
      <c r="K382" s="96">
        <v>0</v>
      </c>
      <c r="L382" s="96">
        <v>0</v>
      </c>
      <c r="M382" s="91">
        <f t="shared" si="12"/>
        <v>4820</v>
      </c>
      <c r="O382" s="79">
        <v>90</v>
      </c>
      <c r="P382" s="80" t="s">
        <v>598</v>
      </c>
    </row>
    <row r="383" spans="2:16" ht="11.25" customHeight="1">
      <c r="B383" s="2" t="s">
        <v>282</v>
      </c>
      <c r="C383" s="53">
        <v>30278227</v>
      </c>
      <c r="D383" s="2">
        <v>33</v>
      </c>
      <c r="E383" s="2">
        <v>3</v>
      </c>
      <c r="F383" s="2" t="s">
        <v>494</v>
      </c>
      <c r="G383" s="54" t="s">
        <v>158</v>
      </c>
      <c r="H383" s="54" t="s">
        <v>509</v>
      </c>
      <c r="I383" s="96">
        <v>0</v>
      </c>
      <c r="J383" s="96">
        <v>5003</v>
      </c>
      <c r="K383" s="96">
        <v>0</v>
      </c>
      <c r="L383" s="96">
        <v>0</v>
      </c>
      <c r="M383" s="91">
        <f t="shared" si="12"/>
        <v>5003</v>
      </c>
      <c r="O383" s="79">
        <v>120</v>
      </c>
      <c r="P383" s="80" t="s">
        <v>598</v>
      </c>
    </row>
    <row r="384" spans="2:16" ht="11.25" customHeight="1">
      <c r="B384" s="2" t="s">
        <v>282</v>
      </c>
      <c r="C384" s="58">
        <v>30421725</v>
      </c>
      <c r="D384" s="2">
        <v>33</v>
      </c>
      <c r="E384" s="2">
        <v>3</v>
      </c>
      <c r="F384" s="2">
        <v>125</v>
      </c>
      <c r="G384" s="54" t="s">
        <v>256</v>
      </c>
      <c r="H384" s="55" t="s">
        <v>592</v>
      </c>
      <c r="I384" s="96">
        <v>0</v>
      </c>
      <c r="J384" s="96">
        <v>0</v>
      </c>
      <c r="K384" s="96">
        <v>0</v>
      </c>
      <c r="L384" s="96">
        <v>8132</v>
      </c>
      <c r="M384" s="91">
        <f t="shared" si="12"/>
        <v>8132</v>
      </c>
      <c r="O384" s="79">
        <v>120</v>
      </c>
      <c r="P384" s="80" t="s">
        <v>598</v>
      </c>
    </row>
    <row r="385" spans="2:16" ht="11.25" customHeight="1">
      <c r="B385" s="2" t="s">
        <v>282</v>
      </c>
      <c r="C385" s="58">
        <v>30421724</v>
      </c>
      <c r="D385" s="2">
        <v>33</v>
      </c>
      <c r="E385" s="2">
        <v>3</v>
      </c>
      <c r="F385" s="2" t="s">
        <v>494</v>
      </c>
      <c r="G385" s="55" t="s">
        <v>256</v>
      </c>
      <c r="H385" s="55" t="s">
        <v>510</v>
      </c>
      <c r="I385" s="96">
        <v>0</v>
      </c>
      <c r="J385" s="96">
        <v>0</v>
      </c>
      <c r="K385" s="96">
        <v>5116</v>
      </c>
      <c r="L385" s="96">
        <v>15346</v>
      </c>
      <c r="M385" s="91">
        <f t="shared" si="12"/>
        <v>20462</v>
      </c>
      <c r="O385" s="79">
        <v>120</v>
      </c>
      <c r="P385" s="80" t="s">
        <v>598</v>
      </c>
    </row>
    <row r="386" spans="2:16" ht="11.25" customHeight="1">
      <c r="B386" s="2" t="s">
        <v>282</v>
      </c>
      <c r="C386" s="53">
        <v>30357734</v>
      </c>
      <c r="D386" s="2">
        <v>33</v>
      </c>
      <c r="E386" s="2">
        <v>3</v>
      </c>
      <c r="F386" s="2" t="s">
        <v>494</v>
      </c>
      <c r="G386" s="54" t="s">
        <v>158</v>
      </c>
      <c r="H386" s="54" t="s">
        <v>511</v>
      </c>
      <c r="I386" s="96">
        <v>0</v>
      </c>
      <c r="J386" s="96">
        <v>0</v>
      </c>
      <c r="K386" s="96">
        <v>5433</v>
      </c>
      <c r="L386" s="96">
        <v>0</v>
      </c>
      <c r="M386" s="91">
        <f t="shared" si="12"/>
        <v>5433</v>
      </c>
      <c r="O386" s="79">
        <v>60</v>
      </c>
      <c r="P386" s="80" t="s">
        <v>598</v>
      </c>
    </row>
    <row r="387" spans="2:16" ht="11.25" customHeight="1">
      <c r="B387" s="2" t="s">
        <v>282</v>
      </c>
      <c r="C387" s="58">
        <v>30437679</v>
      </c>
      <c r="D387" s="2">
        <v>33</v>
      </c>
      <c r="E387" s="2">
        <v>3</v>
      </c>
      <c r="F387" s="2">
        <v>125</v>
      </c>
      <c r="G387" s="54" t="s">
        <v>256</v>
      </c>
      <c r="H387" s="55" t="s">
        <v>596</v>
      </c>
      <c r="I387" s="96">
        <v>0</v>
      </c>
      <c r="J387" s="96">
        <v>0</v>
      </c>
      <c r="K387" s="96">
        <v>0</v>
      </c>
      <c r="L387" s="96">
        <v>7643</v>
      </c>
      <c r="M387" s="91">
        <f t="shared" si="12"/>
        <v>7643</v>
      </c>
      <c r="O387" s="79">
        <v>120</v>
      </c>
      <c r="P387" s="80" t="s">
        <v>598</v>
      </c>
    </row>
    <row r="388" spans="2:16" ht="11.25" customHeight="1">
      <c r="B388" s="2" t="s">
        <v>282</v>
      </c>
      <c r="C388" s="58">
        <v>30421778</v>
      </c>
      <c r="D388" s="2">
        <v>33</v>
      </c>
      <c r="E388" s="2">
        <v>3</v>
      </c>
      <c r="F388" s="2">
        <v>125</v>
      </c>
      <c r="G388" s="54" t="s">
        <v>256</v>
      </c>
      <c r="H388" s="55" t="s">
        <v>595</v>
      </c>
      <c r="I388" s="96">
        <v>0</v>
      </c>
      <c r="J388" s="96">
        <v>0</v>
      </c>
      <c r="K388" s="96">
        <v>0</v>
      </c>
      <c r="L388" s="96">
        <v>8000</v>
      </c>
      <c r="M388" s="91">
        <f t="shared" si="12"/>
        <v>8000</v>
      </c>
      <c r="O388" s="79">
        <v>120</v>
      </c>
      <c r="P388" s="80" t="s">
        <v>598</v>
      </c>
    </row>
    <row r="389" spans="2:16" ht="11.25" customHeight="1">
      <c r="B389" s="2" t="s">
        <v>282</v>
      </c>
      <c r="C389" s="58">
        <v>30421776</v>
      </c>
      <c r="D389" s="2">
        <v>33</v>
      </c>
      <c r="E389" s="2">
        <v>3</v>
      </c>
      <c r="F389" s="2">
        <v>125</v>
      </c>
      <c r="G389" s="54" t="s">
        <v>256</v>
      </c>
      <c r="H389" s="55" t="s">
        <v>594</v>
      </c>
      <c r="I389" s="96">
        <v>0</v>
      </c>
      <c r="J389" s="96">
        <v>0</v>
      </c>
      <c r="K389" s="96">
        <v>0</v>
      </c>
      <c r="L389" s="96">
        <v>8000</v>
      </c>
      <c r="M389" s="91">
        <f t="shared" si="12"/>
        <v>8000</v>
      </c>
      <c r="O389" s="79">
        <v>120</v>
      </c>
      <c r="P389" s="80" t="s">
        <v>598</v>
      </c>
    </row>
    <row r="390" spans="2:16" ht="11.25" customHeight="1">
      <c r="B390" s="2" t="s">
        <v>282</v>
      </c>
      <c r="C390" s="58">
        <v>30437823</v>
      </c>
      <c r="D390" s="2">
        <v>33</v>
      </c>
      <c r="E390" s="2">
        <v>3</v>
      </c>
      <c r="F390" s="2" t="s">
        <v>494</v>
      </c>
      <c r="G390" s="55" t="s">
        <v>256</v>
      </c>
      <c r="H390" s="55" t="s">
        <v>512</v>
      </c>
      <c r="I390" s="96">
        <v>0</v>
      </c>
      <c r="J390" s="96">
        <v>0</v>
      </c>
      <c r="K390" s="96">
        <v>5526</v>
      </c>
      <c r="L390" s="96">
        <v>25855</v>
      </c>
      <c r="M390" s="91">
        <f t="shared" si="12"/>
        <v>31381</v>
      </c>
      <c r="O390" s="79">
        <v>120</v>
      </c>
      <c r="P390" s="80" t="s">
        <v>598</v>
      </c>
    </row>
    <row r="391" spans="2:16" ht="11.25" customHeight="1">
      <c r="B391" s="2" t="s">
        <v>282</v>
      </c>
      <c r="C391" s="53">
        <v>30308473</v>
      </c>
      <c r="D391" s="2">
        <v>33</v>
      </c>
      <c r="E391" s="2">
        <v>3</v>
      </c>
      <c r="F391" s="2" t="s">
        <v>494</v>
      </c>
      <c r="G391" s="54" t="s">
        <v>12</v>
      </c>
      <c r="H391" s="54" t="s">
        <v>513</v>
      </c>
      <c r="I391" s="96">
        <v>0</v>
      </c>
      <c r="J391" s="96">
        <v>0</v>
      </c>
      <c r="K391" s="96">
        <v>5550</v>
      </c>
      <c r="L391" s="96">
        <v>0</v>
      </c>
      <c r="M391" s="91">
        <f t="shared" si="12"/>
        <v>5550</v>
      </c>
      <c r="O391" s="79">
        <v>90</v>
      </c>
      <c r="P391" s="80" t="s">
        <v>598</v>
      </c>
    </row>
    <row r="392" spans="2:16" ht="11.25" customHeight="1">
      <c r="B392" s="2" t="s">
        <v>282</v>
      </c>
      <c r="C392" s="53">
        <v>30124857</v>
      </c>
      <c r="D392" s="2">
        <v>33</v>
      </c>
      <c r="E392" s="2">
        <v>3</v>
      </c>
      <c r="F392" s="2" t="s">
        <v>494</v>
      </c>
      <c r="G392" s="54" t="s">
        <v>6</v>
      </c>
      <c r="H392" s="54" t="s">
        <v>514</v>
      </c>
      <c r="I392" s="96">
        <v>5860</v>
      </c>
      <c r="J392" s="96">
        <v>0</v>
      </c>
      <c r="K392" s="96">
        <v>0</v>
      </c>
      <c r="L392" s="96">
        <v>0</v>
      </c>
      <c r="M392" s="91">
        <f t="shared" si="12"/>
        <v>5860</v>
      </c>
      <c r="O392" s="79">
        <v>90</v>
      </c>
      <c r="P392" s="80" t="s">
        <v>598</v>
      </c>
    </row>
    <row r="393" spans="2:16" ht="11.25" customHeight="1">
      <c r="B393" s="2" t="s">
        <v>282</v>
      </c>
      <c r="C393" s="53">
        <v>30136062</v>
      </c>
      <c r="D393" s="2">
        <v>33</v>
      </c>
      <c r="E393" s="2">
        <v>3</v>
      </c>
      <c r="F393" s="2" t="s">
        <v>494</v>
      </c>
      <c r="G393" s="55" t="s">
        <v>8</v>
      </c>
      <c r="H393" s="55" t="s">
        <v>515</v>
      </c>
      <c r="I393" s="96">
        <v>0</v>
      </c>
      <c r="J393" s="96">
        <v>5881</v>
      </c>
      <c r="K393" s="96">
        <v>0</v>
      </c>
      <c r="L393" s="96">
        <v>0</v>
      </c>
      <c r="M393" s="91">
        <f t="shared" si="12"/>
        <v>5881</v>
      </c>
      <c r="O393" s="79">
        <v>150</v>
      </c>
      <c r="P393" s="80" t="s">
        <v>598</v>
      </c>
    </row>
    <row r="394" spans="2:16" ht="11.25" customHeight="1">
      <c r="B394" s="2" t="s">
        <v>282</v>
      </c>
      <c r="C394" s="53">
        <v>30135835</v>
      </c>
      <c r="D394" s="2">
        <v>33</v>
      </c>
      <c r="E394" s="2">
        <v>3</v>
      </c>
      <c r="F394" s="2" t="s">
        <v>494</v>
      </c>
      <c r="G394" s="55" t="s">
        <v>8</v>
      </c>
      <c r="H394" s="55" t="s">
        <v>516</v>
      </c>
      <c r="I394" s="96">
        <v>0</v>
      </c>
      <c r="J394" s="96">
        <v>7183</v>
      </c>
      <c r="K394" s="96">
        <v>0</v>
      </c>
      <c r="L394" s="96">
        <v>0</v>
      </c>
      <c r="M394" s="91">
        <f t="shared" si="12"/>
        <v>7183</v>
      </c>
      <c r="O394" s="79">
        <v>150</v>
      </c>
      <c r="P394" s="80" t="s">
        <v>598</v>
      </c>
    </row>
    <row r="395" spans="2:16" ht="11.25" customHeight="1">
      <c r="B395" s="2" t="s">
        <v>282</v>
      </c>
      <c r="C395" s="53">
        <v>30123627</v>
      </c>
      <c r="D395" s="2">
        <v>33</v>
      </c>
      <c r="E395" s="2">
        <v>3</v>
      </c>
      <c r="F395" s="2" t="s">
        <v>494</v>
      </c>
      <c r="G395" s="54" t="s">
        <v>191</v>
      </c>
      <c r="H395" s="54" t="s">
        <v>517</v>
      </c>
      <c r="I395" s="96">
        <v>0</v>
      </c>
      <c r="J395" s="96">
        <v>0</v>
      </c>
      <c r="K395" s="96">
        <v>7481</v>
      </c>
      <c r="L395" s="96">
        <v>0</v>
      </c>
      <c r="M395" s="91">
        <f t="shared" si="12"/>
        <v>7481</v>
      </c>
      <c r="O395" s="79">
        <v>120</v>
      </c>
      <c r="P395" s="80" t="s">
        <v>598</v>
      </c>
    </row>
    <row r="396" spans="2:16" ht="11.25" customHeight="1">
      <c r="B396" s="2" t="s">
        <v>282</v>
      </c>
      <c r="C396" s="58">
        <v>30421773</v>
      </c>
      <c r="D396" s="2">
        <v>33</v>
      </c>
      <c r="E396" s="2">
        <v>3</v>
      </c>
      <c r="F396" s="2">
        <v>125</v>
      </c>
      <c r="G396" s="54" t="s">
        <v>256</v>
      </c>
      <c r="H396" s="55" t="s">
        <v>593</v>
      </c>
      <c r="I396" s="96">
        <v>0</v>
      </c>
      <c r="J396" s="96">
        <v>0</v>
      </c>
      <c r="K396" s="96">
        <v>0</v>
      </c>
      <c r="L396" s="96">
        <v>6866</v>
      </c>
      <c r="M396" s="91">
        <f t="shared" si="12"/>
        <v>6866</v>
      </c>
      <c r="O396" s="79">
        <v>120</v>
      </c>
      <c r="P396" s="80" t="s">
        <v>598</v>
      </c>
    </row>
    <row r="397" spans="2:16" ht="11.25" customHeight="1">
      <c r="B397" s="2" t="s">
        <v>282</v>
      </c>
      <c r="C397" s="58">
        <v>30421774</v>
      </c>
      <c r="D397" s="2">
        <v>33</v>
      </c>
      <c r="E397" s="2">
        <v>3</v>
      </c>
      <c r="F397" s="2" t="s">
        <v>494</v>
      </c>
      <c r="G397" s="55" t="s">
        <v>256</v>
      </c>
      <c r="H397" s="55" t="s">
        <v>518</v>
      </c>
      <c r="I397" s="96">
        <v>0</v>
      </c>
      <c r="J397" s="96">
        <v>0</v>
      </c>
      <c r="K397" s="96">
        <v>7482</v>
      </c>
      <c r="L397" s="96">
        <v>46856</v>
      </c>
      <c r="M397" s="91">
        <f t="shared" si="12"/>
        <v>54338</v>
      </c>
      <c r="O397" s="79">
        <v>120</v>
      </c>
      <c r="P397" s="80" t="s">
        <v>598</v>
      </c>
    </row>
    <row r="398" spans="2:16" ht="11.25" customHeight="1">
      <c r="B398" s="2" t="s">
        <v>282</v>
      </c>
      <c r="C398" s="58">
        <v>30421723</v>
      </c>
      <c r="D398" s="2">
        <v>33</v>
      </c>
      <c r="E398" s="2">
        <v>3</v>
      </c>
      <c r="F398" s="2">
        <v>125</v>
      </c>
      <c r="G398" s="55" t="s">
        <v>256</v>
      </c>
      <c r="H398" s="55" t="s">
        <v>591</v>
      </c>
      <c r="I398" s="96">
        <v>0</v>
      </c>
      <c r="J398" s="96">
        <v>0</v>
      </c>
      <c r="K398" s="96">
        <v>0</v>
      </c>
      <c r="L398" s="96">
        <v>18919</v>
      </c>
      <c r="M398" s="91">
        <f t="shared" si="12"/>
        <v>18919</v>
      </c>
      <c r="O398" s="79">
        <v>120</v>
      </c>
      <c r="P398" s="80" t="s">
        <v>598</v>
      </c>
    </row>
    <row r="399" spans="2:16" ht="11.25" customHeight="1">
      <c r="B399" s="2" t="s">
        <v>282</v>
      </c>
      <c r="C399" s="58">
        <v>30421521</v>
      </c>
      <c r="D399" s="2">
        <v>33</v>
      </c>
      <c r="E399" s="2">
        <v>3</v>
      </c>
      <c r="F399" s="2" t="s">
        <v>494</v>
      </c>
      <c r="G399" s="55" t="s">
        <v>256</v>
      </c>
      <c r="H399" s="55" t="s">
        <v>519</v>
      </c>
      <c r="I399" s="96">
        <v>0</v>
      </c>
      <c r="J399" s="96">
        <v>0</v>
      </c>
      <c r="K399" s="96">
        <v>7616</v>
      </c>
      <c r="L399" s="96">
        <v>22848</v>
      </c>
      <c r="M399" s="91">
        <f t="shared" si="12"/>
        <v>30464</v>
      </c>
      <c r="O399" s="79">
        <v>120</v>
      </c>
      <c r="P399" s="80" t="s">
        <v>598</v>
      </c>
    </row>
    <row r="400" spans="2:16" ht="11.25" customHeight="1">
      <c r="B400" s="2" t="s">
        <v>282</v>
      </c>
      <c r="C400" s="58">
        <v>30420372</v>
      </c>
      <c r="D400" s="2">
        <v>33</v>
      </c>
      <c r="E400" s="2">
        <v>3</v>
      </c>
      <c r="F400" s="2">
        <v>125</v>
      </c>
      <c r="G400" s="55" t="s">
        <v>2</v>
      </c>
      <c r="H400" s="55" t="s">
        <v>588</v>
      </c>
      <c r="I400" s="96">
        <v>0</v>
      </c>
      <c r="J400" s="96">
        <v>0</v>
      </c>
      <c r="K400" s="96">
        <v>0</v>
      </c>
      <c r="L400" s="96">
        <v>7986</v>
      </c>
      <c r="M400" s="91">
        <f t="shared" si="12"/>
        <v>7986</v>
      </c>
      <c r="O400" s="79">
        <v>90</v>
      </c>
      <c r="P400" s="80" t="s">
        <v>598</v>
      </c>
    </row>
    <row r="401" spans="2:16" ht="11.25" customHeight="1">
      <c r="B401" s="2" t="s">
        <v>282</v>
      </c>
      <c r="C401" s="58">
        <v>30420273</v>
      </c>
      <c r="D401" s="2">
        <v>33</v>
      </c>
      <c r="E401" s="2">
        <v>3</v>
      </c>
      <c r="F401" s="2">
        <v>125</v>
      </c>
      <c r="G401" s="55" t="s">
        <v>2</v>
      </c>
      <c r="H401" s="55" t="s">
        <v>587</v>
      </c>
      <c r="I401" s="96">
        <v>0</v>
      </c>
      <c r="J401" s="96">
        <v>0</v>
      </c>
      <c r="K401" s="96">
        <v>0</v>
      </c>
      <c r="L401" s="96">
        <v>8569</v>
      </c>
      <c r="M401" s="91">
        <f t="shared" si="12"/>
        <v>8569</v>
      </c>
      <c r="O401" s="79">
        <v>90</v>
      </c>
      <c r="P401" s="80" t="s">
        <v>598</v>
      </c>
    </row>
    <row r="402" spans="2:16" ht="11.25" customHeight="1">
      <c r="B402" s="2" t="s">
        <v>282</v>
      </c>
      <c r="C402" s="58">
        <v>30419782</v>
      </c>
      <c r="D402" s="2">
        <v>33</v>
      </c>
      <c r="E402" s="2">
        <v>3</v>
      </c>
      <c r="F402" s="2">
        <v>125</v>
      </c>
      <c r="G402" s="55" t="s">
        <v>2</v>
      </c>
      <c r="H402" s="55" t="s">
        <v>586</v>
      </c>
      <c r="I402" s="96">
        <v>0</v>
      </c>
      <c r="J402" s="96">
        <v>0</v>
      </c>
      <c r="K402" s="96">
        <v>0</v>
      </c>
      <c r="L402" s="96">
        <v>3122</v>
      </c>
      <c r="M402" s="91">
        <f t="shared" si="12"/>
        <v>3122</v>
      </c>
      <c r="O402" s="79">
        <v>90</v>
      </c>
      <c r="P402" s="80" t="s">
        <v>598</v>
      </c>
    </row>
    <row r="403" spans="2:16" ht="11.25" customHeight="1">
      <c r="B403" s="2" t="s">
        <v>282</v>
      </c>
      <c r="C403" s="53">
        <v>30347680</v>
      </c>
      <c r="D403" s="2">
        <v>33</v>
      </c>
      <c r="E403" s="2">
        <v>3</v>
      </c>
      <c r="F403" s="2" t="s">
        <v>494</v>
      </c>
      <c r="G403" s="54" t="s">
        <v>2</v>
      </c>
      <c r="H403" s="54" t="s">
        <v>520</v>
      </c>
      <c r="I403" s="96">
        <v>0</v>
      </c>
      <c r="J403" s="96">
        <v>0</v>
      </c>
      <c r="K403" s="96">
        <v>7707</v>
      </c>
      <c r="L403" s="96">
        <v>0</v>
      </c>
      <c r="M403" s="91">
        <f t="shared" si="12"/>
        <v>7707</v>
      </c>
      <c r="O403" s="79">
        <v>90</v>
      </c>
      <c r="P403" s="80" t="s">
        <v>598</v>
      </c>
    </row>
    <row r="404" spans="2:16" ht="11.25" customHeight="1">
      <c r="B404" s="2" t="s">
        <v>282</v>
      </c>
      <c r="C404" s="53">
        <v>30312623</v>
      </c>
      <c r="D404" s="2">
        <v>33</v>
      </c>
      <c r="E404" s="2">
        <v>3</v>
      </c>
      <c r="F404" s="2" t="s">
        <v>494</v>
      </c>
      <c r="G404" s="54" t="s">
        <v>2</v>
      </c>
      <c r="H404" s="54" t="s">
        <v>521</v>
      </c>
      <c r="I404" s="96">
        <v>0</v>
      </c>
      <c r="J404" s="96">
        <v>7716</v>
      </c>
      <c r="K404" s="96">
        <v>0</v>
      </c>
      <c r="L404" s="96">
        <v>0</v>
      </c>
      <c r="M404" s="91">
        <f t="shared" si="12"/>
        <v>7716</v>
      </c>
      <c r="O404" s="79">
        <v>90</v>
      </c>
      <c r="P404" s="80" t="s">
        <v>598</v>
      </c>
    </row>
    <row r="405" spans="2:16" ht="11.25" customHeight="1">
      <c r="B405" s="2" t="s">
        <v>282</v>
      </c>
      <c r="C405" s="53">
        <v>30278574</v>
      </c>
      <c r="D405" s="2">
        <v>33</v>
      </c>
      <c r="E405" s="2">
        <v>3</v>
      </c>
      <c r="F405" s="2" t="s">
        <v>494</v>
      </c>
      <c r="G405" s="54" t="s">
        <v>6</v>
      </c>
      <c r="H405" s="54" t="s">
        <v>522</v>
      </c>
      <c r="I405" s="96">
        <v>0</v>
      </c>
      <c r="J405" s="96">
        <v>7737</v>
      </c>
      <c r="K405" s="96">
        <v>0</v>
      </c>
      <c r="L405" s="96">
        <v>0</v>
      </c>
      <c r="M405" s="91">
        <f t="shared" si="12"/>
        <v>7737</v>
      </c>
      <c r="O405" s="79">
        <v>150</v>
      </c>
      <c r="P405" s="80" t="s">
        <v>598</v>
      </c>
    </row>
    <row r="406" spans="2:16" ht="11.25" customHeight="1">
      <c r="B406" s="2" t="s">
        <v>282</v>
      </c>
      <c r="C406" s="53">
        <v>30277323</v>
      </c>
      <c r="D406" s="2">
        <v>33</v>
      </c>
      <c r="E406" s="2">
        <v>3</v>
      </c>
      <c r="F406" s="2" t="s">
        <v>494</v>
      </c>
      <c r="G406" s="54" t="s">
        <v>2</v>
      </c>
      <c r="H406" s="54" t="s">
        <v>523</v>
      </c>
      <c r="I406" s="96">
        <v>0</v>
      </c>
      <c r="J406" s="96">
        <v>0</v>
      </c>
      <c r="K406" s="96">
        <v>8180</v>
      </c>
      <c r="L406" s="96">
        <v>0</v>
      </c>
      <c r="M406" s="91">
        <f t="shared" si="12"/>
        <v>8180</v>
      </c>
      <c r="O406" s="79">
        <v>90</v>
      </c>
      <c r="P406" s="80" t="s">
        <v>598</v>
      </c>
    </row>
    <row r="407" spans="2:16" ht="11.25" customHeight="1">
      <c r="B407" s="2" t="s">
        <v>282</v>
      </c>
      <c r="C407" s="53">
        <v>30279473</v>
      </c>
      <c r="D407" s="2">
        <v>33</v>
      </c>
      <c r="E407" s="2">
        <v>3</v>
      </c>
      <c r="F407" s="2" t="s">
        <v>494</v>
      </c>
      <c r="G407" s="54" t="s">
        <v>11</v>
      </c>
      <c r="H407" s="54" t="s">
        <v>524</v>
      </c>
      <c r="I407" s="96">
        <v>8349</v>
      </c>
      <c r="J407" s="96">
        <v>0</v>
      </c>
      <c r="K407" s="96">
        <v>0</v>
      </c>
      <c r="L407" s="96">
        <v>0</v>
      </c>
      <c r="M407" s="91">
        <f t="shared" si="12"/>
        <v>8349</v>
      </c>
      <c r="O407" s="79">
        <v>90</v>
      </c>
      <c r="P407" s="80" t="s">
        <v>598</v>
      </c>
    </row>
    <row r="408" spans="2:16" ht="11.25" customHeight="1">
      <c r="B408" s="2" t="s">
        <v>282</v>
      </c>
      <c r="C408" s="53">
        <v>30112561</v>
      </c>
      <c r="D408" s="2">
        <v>33</v>
      </c>
      <c r="E408" s="2">
        <v>3</v>
      </c>
      <c r="F408" s="2" t="s">
        <v>494</v>
      </c>
      <c r="G408" s="54" t="s">
        <v>191</v>
      </c>
      <c r="H408" s="54" t="s">
        <v>525</v>
      </c>
      <c r="I408" s="96">
        <v>0</v>
      </c>
      <c r="J408" s="96">
        <v>0</v>
      </c>
      <c r="K408" s="96">
        <v>8580</v>
      </c>
      <c r="L408" s="96">
        <v>0</v>
      </c>
      <c r="M408" s="91">
        <f t="shared" si="12"/>
        <v>8580</v>
      </c>
      <c r="O408" s="79">
        <v>90</v>
      </c>
      <c r="P408" s="80" t="s">
        <v>598</v>
      </c>
    </row>
    <row r="409" spans="2:16" ht="11.25" customHeight="1">
      <c r="B409" s="2" t="s">
        <v>282</v>
      </c>
      <c r="C409" s="53">
        <v>30279475</v>
      </c>
      <c r="D409" s="2">
        <v>33</v>
      </c>
      <c r="E409" s="2">
        <v>3</v>
      </c>
      <c r="F409" s="2" t="s">
        <v>494</v>
      </c>
      <c r="G409" s="54" t="s">
        <v>11</v>
      </c>
      <c r="H409" s="54" t="s">
        <v>526</v>
      </c>
      <c r="I409" s="96">
        <v>8664</v>
      </c>
      <c r="J409" s="96">
        <v>0</v>
      </c>
      <c r="K409" s="96">
        <v>0</v>
      </c>
      <c r="L409" s="96">
        <v>0</v>
      </c>
      <c r="M409" s="91">
        <f t="shared" si="12"/>
        <v>8664</v>
      </c>
      <c r="O409" s="79">
        <v>90</v>
      </c>
      <c r="P409" s="80" t="s">
        <v>598</v>
      </c>
    </row>
    <row r="410" spans="2:16" ht="11.25" customHeight="1">
      <c r="B410" s="2" t="s">
        <v>282</v>
      </c>
      <c r="C410" s="53">
        <v>30124923</v>
      </c>
      <c r="D410" s="2">
        <v>33</v>
      </c>
      <c r="E410" s="2">
        <v>3</v>
      </c>
      <c r="F410" s="2" t="s">
        <v>494</v>
      </c>
      <c r="G410" s="54" t="s">
        <v>158</v>
      </c>
      <c r="H410" s="54" t="s">
        <v>527</v>
      </c>
      <c r="I410" s="96">
        <v>0</v>
      </c>
      <c r="J410" s="96">
        <v>9828</v>
      </c>
      <c r="K410" s="96">
        <v>0</v>
      </c>
      <c r="L410" s="96">
        <v>0</v>
      </c>
      <c r="M410" s="91">
        <f t="shared" si="12"/>
        <v>9828</v>
      </c>
      <c r="O410" s="79">
        <v>120</v>
      </c>
      <c r="P410" s="80" t="s">
        <v>598</v>
      </c>
    </row>
    <row r="411" spans="2:16" ht="11.25" customHeight="1">
      <c r="B411" s="2" t="s">
        <v>282</v>
      </c>
      <c r="C411" s="53">
        <v>30322172</v>
      </c>
      <c r="D411" s="2">
        <v>33</v>
      </c>
      <c r="E411" s="2">
        <v>3</v>
      </c>
      <c r="F411" s="2" t="s">
        <v>494</v>
      </c>
      <c r="G411" s="54" t="s">
        <v>6</v>
      </c>
      <c r="H411" s="54" t="s">
        <v>528</v>
      </c>
      <c r="I411" s="96">
        <v>9867</v>
      </c>
      <c r="J411" s="96">
        <v>0</v>
      </c>
      <c r="K411" s="96">
        <v>0</v>
      </c>
      <c r="L411" s="96">
        <v>0</v>
      </c>
      <c r="M411" s="91">
        <f t="shared" si="12"/>
        <v>9867</v>
      </c>
      <c r="O411" s="79">
        <v>60</v>
      </c>
      <c r="P411" s="80" t="s">
        <v>598</v>
      </c>
    </row>
    <row r="412" spans="2:16" ht="11.25" customHeight="1">
      <c r="B412" s="2" t="s">
        <v>282</v>
      </c>
      <c r="C412" s="53">
        <v>30136281</v>
      </c>
      <c r="D412" s="2">
        <v>33</v>
      </c>
      <c r="E412" s="2">
        <v>3</v>
      </c>
      <c r="F412" s="2" t="s">
        <v>494</v>
      </c>
      <c r="G412" s="54" t="s">
        <v>158</v>
      </c>
      <c r="H412" s="55" t="s">
        <v>529</v>
      </c>
      <c r="I412" s="96">
        <v>0</v>
      </c>
      <c r="J412" s="96">
        <v>9941</v>
      </c>
      <c r="K412" s="96">
        <v>0</v>
      </c>
      <c r="L412" s="96">
        <v>0</v>
      </c>
      <c r="M412" s="91">
        <f t="shared" si="12"/>
        <v>9941</v>
      </c>
      <c r="O412" s="79">
        <v>150</v>
      </c>
      <c r="P412" s="80" t="s">
        <v>598</v>
      </c>
    </row>
    <row r="413" spans="2:16" ht="11.25" customHeight="1">
      <c r="B413" s="2" t="s">
        <v>282</v>
      </c>
      <c r="C413" s="53">
        <v>30124822</v>
      </c>
      <c r="D413" s="2">
        <v>33</v>
      </c>
      <c r="E413" s="2">
        <v>3</v>
      </c>
      <c r="F413" s="2" t="s">
        <v>494</v>
      </c>
      <c r="G413" s="54" t="s">
        <v>182</v>
      </c>
      <c r="H413" s="54" t="s">
        <v>257</v>
      </c>
      <c r="I413" s="96">
        <v>0</v>
      </c>
      <c r="J413" s="96">
        <v>0</v>
      </c>
      <c r="K413" s="96">
        <v>10039</v>
      </c>
      <c r="L413" s="96">
        <v>26709</v>
      </c>
      <c r="M413" s="91">
        <f t="shared" si="12"/>
        <v>36748</v>
      </c>
      <c r="O413" s="79">
        <v>120</v>
      </c>
      <c r="P413" s="80" t="s">
        <v>597</v>
      </c>
    </row>
    <row r="414" spans="2:16" ht="11.25" customHeight="1">
      <c r="B414" s="2" t="s">
        <v>282</v>
      </c>
      <c r="C414" s="53">
        <v>30322472</v>
      </c>
      <c r="D414" s="2">
        <v>33</v>
      </c>
      <c r="E414" s="2">
        <v>3</v>
      </c>
      <c r="F414" s="2" t="s">
        <v>494</v>
      </c>
      <c r="G414" s="54" t="s">
        <v>6</v>
      </c>
      <c r="H414" s="54" t="s">
        <v>530</v>
      </c>
      <c r="I414" s="96">
        <v>0</v>
      </c>
      <c r="J414" s="96">
        <v>0</v>
      </c>
      <c r="K414" s="96">
        <v>10105</v>
      </c>
      <c r="L414" s="96">
        <v>0</v>
      </c>
      <c r="M414" s="91">
        <f t="shared" si="12"/>
        <v>10105</v>
      </c>
      <c r="O414" s="79">
        <v>60</v>
      </c>
      <c r="P414" s="80" t="s">
        <v>598</v>
      </c>
    </row>
    <row r="415" spans="2:16" ht="11.25" customHeight="1">
      <c r="B415" s="2" t="s">
        <v>282</v>
      </c>
      <c r="C415" s="53">
        <v>30292826</v>
      </c>
      <c r="D415" s="2">
        <v>33</v>
      </c>
      <c r="E415" s="2">
        <v>3</v>
      </c>
      <c r="F415" s="2" t="s">
        <v>494</v>
      </c>
      <c r="G415" s="54" t="s">
        <v>178</v>
      </c>
      <c r="H415" s="54" t="s">
        <v>531</v>
      </c>
      <c r="I415" s="96">
        <v>0</v>
      </c>
      <c r="J415" s="96">
        <v>10203</v>
      </c>
      <c r="K415" s="96">
        <v>0</v>
      </c>
      <c r="L415" s="96">
        <v>0</v>
      </c>
      <c r="M415" s="91">
        <f t="shared" si="12"/>
        <v>10203</v>
      </c>
      <c r="O415" s="79">
        <v>120</v>
      </c>
      <c r="P415" s="80" t="s">
        <v>598</v>
      </c>
    </row>
    <row r="416" spans="2:16" ht="11.25" customHeight="1">
      <c r="B416" s="2" t="s">
        <v>282</v>
      </c>
      <c r="C416" s="53">
        <v>30275374</v>
      </c>
      <c r="D416" s="2">
        <v>33</v>
      </c>
      <c r="E416" s="2">
        <v>3</v>
      </c>
      <c r="F416" s="2" t="s">
        <v>494</v>
      </c>
      <c r="G416" s="54" t="s">
        <v>204</v>
      </c>
      <c r="H416" s="54" t="s">
        <v>532</v>
      </c>
      <c r="I416" s="96">
        <v>0</v>
      </c>
      <c r="J416" s="96">
        <v>10972</v>
      </c>
      <c r="K416" s="96">
        <v>0</v>
      </c>
      <c r="L416" s="96">
        <v>13837</v>
      </c>
      <c r="M416" s="91">
        <f t="shared" si="12"/>
        <v>24809</v>
      </c>
      <c r="O416" s="79">
        <v>90</v>
      </c>
      <c r="P416" s="80" t="s">
        <v>597</v>
      </c>
    </row>
    <row r="417" spans="2:16" ht="11.25" customHeight="1">
      <c r="B417" s="2" t="s">
        <v>282</v>
      </c>
      <c r="C417" s="53">
        <v>30135973</v>
      </c>
      <c r="D417" s="2">
        <v>33</v>
      </c>
      <c r="E417" s="2">
        <v>3</v>
      </c>
      <c r="F417" s="2" t="s">
        <v>494</v>
      </c>
      <c r="G417" s="54" t="s">
        <v>182</v>
      </c>
      <c r="H417" s="55" t="s">
        <v>533</v>
      </c>
      <c r="I417" s="96">
        <v>0</v>
      </c>
      <c r="J417" s="96">
        <v>0</v>
      </c>
      <c r="K417" s="96">
        <v>11658</v>
      </c>
      <c r="L417" s="96">
        <v>0</v>
      </c>
      <c r="M417" s="91">
        <f t="shared" si="12"/>
        <v>11658</v>
      </c>
      <c r="O417" s="79">
        <v>90</v>
      </c>
      <c r="P417" s="80" t="s">
        <v>597</v>
      </c>
    </row>
    <row r="418" spans="2:16" ht="22.5" customHeight="1">
      <c r="B418" s="2" t="s">
        <v>282</v>
      </c>
      <c r="C418" s="53">
        <v>30135542</v>
      </c>
      <c r="D418" s="2">
        <v>33</v>
      </c>
      <c r="E418" s="109">
        <v>3</v>
      </c>
      <c r="F418" s="109" t="s">
        <v>494</v>
      </c>
      <c r="G418" s="54" t="s">
        <v>10</v>
      </c>
      <c r="H418" s="55" t="s">
        <v>534</v>
      </c>
      <c r="I418" s="96">
        <v>0</v>
      </c>
      <c r="J418" s="96">
        <v>12469</v>
      </c>
      <c r="K418" s="96">
        <v>0</v>
      </c>
      <c r="L418" s="96">
        <v>0</v>
      </c>
      <c r="M418" s="91">
        <f t="shared" si="12"/>
        <v>12469</v>
      </c>
      <c r="O418" s="79">
        <v>90</v>
      </c>
      <c r="P418" s="80" t="s">
        <v>598</v>
      </c>
    </row>
    <row r="419" spans="2:16" ht="11.25" customHeight="1">
      <c r="B419" s="2" t="s">
        <v>282</v>
      </c>
      <c r="C419" s="53">
        <v>30321772</v>
      </c>
      <c r="D419" s="2">
        <v>33</v>
      </c>
      <c r="E419" s="2">
        <v>3</v>
      </c>
      <c r="F419" s="2" t="s">
        <v>494</v>
      </c>
      <c r="G419" s="54" t="s">
        <v>11</v>
      </c>
      <c r="H419" s="54" t="s">
        <v>535</v>
      </c>
      <c r="I419" s="96">
        <v>13533</v>
      </c>
      <c r="J419" s="96">
        <v>0</v>
      </c>
      <c r="K419" s="96">
        <v>0</v>
      </c>
      <c r="L419" s="96">
        <v>0</v>
      </c>
      <c r="M419" s="91">
        <f t="shared" si="12"/>
        <v>13533</v>
      </c>
      <c r="O419" s="79">
        <v>90</v>
      </c>
      <c r="P419" s="80" t="s">
        <v>598</v>
      </c>
    </row>
    <row r="420" spans="2:16" ht="11.25" customHeight="1">
      <c r="B420" s="2" t="s">
        <v>282</v>
      </c>
      <c r="C420" s="53">
        <v>30135924</v>
      </c>
      <c r="D420" s="2">
        <v>33</v>
      </c>
      <c r="E420" s="2">
        <v>3</v>
      </c>
      <c r="F420" s="2" t="s">
        <v>494</v>
      </c>
      <c r="G420" s="54" t="s">
        <v>146</v>
      </c>
      <c r="H420" s="55" t="s">
        <v>536</v>
      </c>
      <c r="I420" s="96">
        <v>0</v>
      </c>
      <c r="J420" s="96">
        <v>13776</v>
      </c>
      <c r="K420" s="96">
        <v>0</v>
      </c>
      <c r="L420" s="96">
        <v>0</v>
      </c>
      <c r="M420" s="91">
        <f t="shared" si="12"/>
        <v>13776</v>
      </c>
      <c r="O420" s="79">
        <v>90</v>
      </c>
      <c r="P420" s="80" t="s">
        <v>598</v>
      </c>
    </row>
    <row r="421" spans="2:16" ht="11.25" customHeight="1">
      <c r="B421" s="2" t="s">
        <v>282</v>
      </c>
      <c r="C421" s="53">
        <v>30272322</v>
      </c>
      <c r="D421" s="2">
        <v>33</v>
      </c>
      <c r="E421" s="2">
        <v>3</v>
      </c>
      <c r="F421" s="2" t="s">
        <v>494</v>
      </c>
      <c r="G421" s="54" t="s">
        <v>6</v>
      </c>
      <c r="H421" s="54" t="s">
        <v>537</v>
      </c>
      <c r="I421" s="96">
        <v>0</v>
      </c>
      <c r="J421" s="96">
        <v>13949</v>
      </c>
      <c r="K421" s="96">
        <v>0</v>
      </c>
      <c r="L421" s="96">
        <v>0</v>
      </c>
      <c r="M421" s="91">
        <f t="shared" si="12"/>
        <v>13949</v>
      </c>
      <c r="O421" s="79">
        <v>90</v>
      </c>
      <c r="P421" s="80" t="s">
        <v>598</v>
      </c>
    </row>
    <row r="422" spans="2:16" ht="11.25" customHeight="1">
      <c r="B422" s="2" t="s">
        <v>282</v>
      </c>
      <c r="C422" s="53">
        <v>30292076</v>
      </c>
      <c r="D422" s="2">
        <v>33</v>
      </c>
      <c r="E422" s="2">
        <v>3</v>
      </c>
      <c r="F422" s="2" t="s">
        <v>494</v>
      </c>
      <c r="G422" s="54" t="s">
        <v>178</v>
      </c>
      <c r="H422" s="54" t="s">
        <v>538</v>
      </c>
      <c r="I422" s="96">
        <v>0</v>
      </c>
      <c r="J422" s="96">
        <v>0</v>
      </c>
      <c r="K422" s="96">
        <v>15206</v>
      </c>
      <c r="L422" s="96">
        <v>0</v>
      </c>
      <c r="M422" s="91">
        <f t="shared" si="12"/>
        <v>15206</v>
      </c>
      <c r="O422" s="79">
        <v>90</v>
      </c>
      <c r="P422" s="80" t="s">
        <v>598</v>
      </c>
    </row>
    <row r="423" spans="2:16" ht="11.25" customHeight="1">
      <c r="B423" s="2" t="s">
        <v>282</v>
      </c>
      <c r="C423" s="53">
        <v>30276475</v>
      </c>
      <c r="D423" s="2">
        <v>33</v>
      </c>
      <c r="E423" s="2">
        <v>3</v>
      </c>
      <c r="F423" s="2" t="s">
        <v>494</v>
      </c>
      <c r="G423" s="54" t="s">
        <v>6</v>
      </c>
      <c r="H423" s="54" t="s">
        <v>539</v>
      </c>
      <c r="I423" s="96">
        <v>16776</v>
      </c>
      <c r="J423" s="96">
        <v>0</v>
      </c>
      <c r="K423" s="96">
        <v>0</v>
      </c>
      <c r="L423" s="96">
        <v>0</v>
      </c>
      <c r="M423" s="91">
        <f t="shared" si="12"/>
        <v>16776</v>
      </c>
      <c r="O423" s="79">
        <v>60</v>
      </c>
      <c r="P423" s="80" t="s">
        <v>598</v>
      </c>
    </row>
    <row r="424" spans="2:16" ht="11.25" customHeight="1">
      <c r="B424" s="2" t="s">
        <v>282</v>
      </c>
      <c r="C424" s="53">
        <v>30135985</v>
      </c>
      <c r="D424" s="2">
        <v>33</v>
      </c>
      <c r="E424" s="2">
        <v>3</v>
      </c>
      <c r="F424" s="2" t="s">
        <v>494</v>
      </c>
      <c r="G424" s="54" t="s">
        <v>182</v>
      </c>
      <c r="H424" s="55" t="s">
        <v>540</v>
      </c>
      <c r="I424" s="96">
        <v>0</v>
      </c>
      <c r="J424" s="96">
        <v>9835</v>
      </c>
      <c r="K424" s="96">
        <v>9836</v>
      </c>
      <c r="L424" s="96">
        <v>0</v>
      </c>
      <c r="M424" s="91">
        <f t="shared" si="12"/>
        <v>19671</v>
      </c>
      <c r="O424" s="79">
        <v>90</v>
      </c>
      <c r="P424" s="80" t="s">
        <v>597</v>
      </c>
    </row>
    <row r="425" spans="2:16" ht="11.25" customHeight="1">
      <c r="B425" s="2" t="s">
        <v>282</v>
      </c>
      <c r="C425" s="53">
        <v>30356180</v>
      </c>
      <c r="D425" s="2">
        <v>33</v>
      </c>
      <c r="E425" s="2">
        <v>3</v>
      </c>
      <c r="F425" s="2" t="s">
        <v>494</v>
      </c>
      <c r="G425" s="54" t="s">
        <v>8</v>
      </c>
      <c r="H425" s="54" t="s">
        <v>541</v>
      </c>
      <c r="I425" s="96">
        <v>0</v>
      </c>
      <c r="J425" s="96">
        <v>19937</v>
      </c>
      <c r="K425" s="96">
        <v>0</v>
      </c>
      <c r="L425" s="96">
        <v>0</v>
      </c>
      <c r="M425" s="91">
        <f t="shared" si="12"/>
        <v>19937</v>
      </c>
      <c r="O425" s="79">
        <v>150</v>
      </c>
      <c r="P425" s="80" t="s">
        <v>598</v>
      </c>
    </row>
    <row r="426" spans="2:16" ht="11.25" customHeight="1">
      <c r="B426" s="2" t="s">
        <v>282</v>
      </c>
      <c r="C426" s="53">
        <v>30323823</v>
      </c>
      <c r="D426" s="2">
        <v>33</v>
      </c>
      <c r="E426" s="2">
        <v>3</v>
      </c>
      <c r="F426" s="2" t="s">
        <v>494</v>
      </c>
      <c r="G426" s="54" t="s">
        <v>2</v>
      </c>
      <c r="H426" s="54" t="s">
        <v>542</v>
      </c>
      <c r="I426" s="96">
        <v>20440</v>
      </c>
      <c r="J426" s="96">
        <v>0</v>
      </c>
      <c r="K426" s="96">
        <v>0</v>
      </c>
      <c r="L426" s="96">
        <v>0</v>
      </c>
      <c r="M426" s="91">
        <f t="shared" si="12"/>
        <v>20440</v>
      </c>
      <c r="O426" s="79">
        <v>120</v>
      </c>
      <c r="P426" s="80" t="s">
        <v>598</v>
      </c>
    </row>
    <row r="427" spans="2:16" ht="11.25" customHeight="1">
      <c r="B427" s="2" t="s">
        <v>282</v>
      </c>
      <c r="C427" s="53">
        <v>30124820</v>
      </c>
      <c r="D427" s="2">
        <v>33</v>
      </c>
      <c r="E427" s="2">
        <v>3</v>
      </c>
      <c r="F427" s="2" t="s">
        <v>494</v>
      </c>
      <c r="G427" s="54" t="s">
        <v>182</v>
      </c>
      <c r="H427" s="54" t="s">
        <v>543</v>
      </c>
      <c r="I427" s="96">
        <v>0</v>
      </c>
      <c r="J427" s="96">
        <v>9362</v>
      </c>
      <c r="K427" s="96">
        <v>12810</v>
      </c>
      <c r="L427" s="96">
        <v>0</v>
      </c>
      <c r="M427" s="91">
        <f t="shared" si="12"/>
        <v>22172</v>
      </c>
      <c r="O427" s="79">
        <v>90</v>
      </c>
      <c r="P427" s="80" t="s">
        <v>597</v>
      </c>
    </row>
    <row r="428" spans="2:16" ht="11.25" customHeight="1">
      <c r="B428" s="2" t="s">
        <v>282</v>
      </c>
      <c r="C428" s="53">
        <v>30322872</v>
      </c>
      <c r="D428" s="2">
        <v>33</v>
      </c>
      <c r="E428" s="2">
        <v>3</v>
      </c>
      <c r="F428" s="2">
        <v>125</v>
      </c>
      <c r="G428" s="54" t="s">
        <v>146</v>
      </c>
      <c r="H428" s="54" t="s">
        <v>583</v>
      </c>
      <c r="I428" s="96">
        <v>0</v>
      </c>
      <c r="J428" s="96">
        <v>0</v>
      </c>
      <c r="K428" s="96">
        <v>0</v>
      </c>
      <c r="L428" s="96">
        <v>3069</v>
      </c>
      <c r="M428" s="91">
        <f t="shared" si="12"/>
        <v>3069</v>
      </c>
      <c r="O428" s="79">
        <v>90</v>
      </c>
      <c r="P428" s="80" t="s">
        <v>598</v>
      </c>
    </row>
    <row r="429" spans="2:16" ht="11.25" customHeight="1">
      <c r="B429" s="2" t="s">
        <v>282</v>
      </c>
      <c r="C429" s="53">
        <v>30277374</v>
      </c>
      <c r="D429" s="2">
        <v>33</v>
      </c>
      <c r="E429" s="2">
        <v>3</v>
      </c>
      <c r="F429" s="2">
        <v>125</v>
      </c>
      <c r="G429" s="54" t="s">
        <v>146</v>
      </c>
      <c r="H429" s="54" t="s">
        <v>581</v>
      </c>
      <c r="I429" s="96">
        <v>0</v>
      </c>
      <c r="J429" s="96">
        <v>0</v>
      </c>
      <c r="K429" s="96">
        <v>0</v>
      </c>
      <c r="L429" s="96">
        <v>16047</v>
      </c>
      <c r="M429" s="91">
        <f t="shared" si="12"/>
        <v>16047</v>
      </c>
      <c r="O429" s="79">
        <v>90</v>
      </c>
      <c r="P429" s="80" t="s">
        <v>598</v>
      </c>
    </row>
    <row r="430" spans="2:16" ht="11.25" customHeight="1">
      <c r="B430" s="2" t="s">
        <v>282</v>
      </c>
      <c r="C430" s="53">
        <v>30277472</v>
      </c>
      <c r="D430" s="2">
        <v>33</v>
      </c>
      <c r="E430" s="2">
        <v>3</v>
      </c>
      <c r="F430" s="2">
        <v>125</v>
      </c>
      <c r="G430" s="54" t="s">
        <v>174</v>
      </c>
      <c r="H430" s="54" t="s">
        <v>582</v>
      </c>
      <c r="I430" s="96">
        <v>0</v>
      </c>
      <c r="J430" s="96">
        <v>0</v>
      </c>
      <c r="K430" s="96">
        <v>0</v>
      </c>
      <c r="L430" s="96">
        <v>18456</v>
      </c>
      <c r="M430" s="91">
        <f aca="true" t="shared" si="13" ref="M430:M460">SUM(I430:L430)</f>
        <v>18456</v>
      </c>
      <c r="O430" s="79">
        <v>90</v>
      </c>
      <c r="P430" s="80" t="s">
        <v>598</v>
      </c>
    </row>
    <row r="431" spans="2:16" ht="11.25" customHeight="1">
      <c r="B431" s="2" t="s">
        <v>282</v>
      </c>
      <c r="C431" s="53">
        <v>30322422</v>
      </c>
      <c r="D431" s="2">
        <v>33</v>
      </c>
      <c r="E431" s="2">
        <v>3</v>
      </c>
      <c r="F431" s="2" t="s">
        <v>494</v>
      </c>
      <c r="G431" s="54" t="s">
        <v>146</v>
      </c>
      <c r="H431" s="54" t="s">
        <v>544</v>
      </c>
      <c r="I431" s="96">
        <v>0</v>
      </c>
      <c r="J431" s="96">
        <v>26081</v>
      </c>
      <c r="K431" s="96">
        <v>0</v>
      </c>
      <c r="L431" s="96">
        <v>0</v>
      </c>
      <c r="M431" s="91">
        <f t="shared" si="13"/>
        <v>26081</v>
      </c>
      <c r="O431" s="79">
        <v>90</v>
      </c>
      <c r="P431" s="80" t="s">
        <v>598</v>
      </c>
    </row>
    <row r="432" spans="2:16" ht="11.25" customHeight="1">
      <c r="B432" s="2" t="s">
        <v>282</v>
      </c>
      <c r="C432" s="53">
        <v>30279373</v>
      </c>
      <c r="D432" s="2">
        <v>33</v>
      </c>
      <c r="E432" s="2">
        <v>3</v>
      </c>
      <c r="F432" s="2" t="s">
        <v>494</v>
      </c>
      <c r="G432" s="54" t="s">
        <v>11</v>
      </c>
      <c r="H432" s="54" t="s">
        <v>545</v>
      </c>
      <c r="I432" s="96">
        <v>32982</v>
      </c>
      <c r="J432" s="96">
        <v>0</v>
      </c>
      <c r="K432" s="96">
        <v>0</v>
      </c>
      <c r="L432" s="96">
        <v>0</v>
      </c>
      <c r="M432" s="91">
        <f t="shared" si="13"/>
        <v>32982</v>
      </c>
      <c r="O432" s="79">
        <v>90</v>
      </c>
      <c r="P432" s="80" t="s">
        <v>598</v>
      </c>
    </row>
    <row r="433" spans="2:16" ht="11.25" customHeight="1">
      <c r="B433" s="2" t="s">
        <v>282</v>
      </c>
      <c r="C433" s="53">
        <v>30135889</v>
      </c>
      <c r="D433" s="2">
        <v>33</v>
      </c>
      <c r="E433" s="2">
        <v>3</v>
      </c>
      <c r="F433" s="2" t="s">
        <v>494</v>
      </c>
      <c r="G433" s="54" t="s">
        <v>146</v>
      </c>
      <c r="H433" s="55" t="s">
        <v>546</v>
      </c>
      <c r="I433" s="96">
        <v>0</v>
      </c>
      <c r="J433" s="96">
        <v>26408</v>
      </c>
      <c r="K433" s="96">
        <v>9111</v>
      </c>
      <c r="L433" s="96">
        <v>0</v>
      </c>
      <c r="M433" s="91">
        <f t="shared" si="13"/>
        <v>35519</v>
      </c>
      <c r="O433" s="79">
        <v>90</v>
      </c>
      <c r="P433" s="80" t="s">
        <v>598</v>
      </c>
    </row>
    <row r="434" spans="2:16" ht="11.25" customHeight="1">
      <c r="B434" s="2" t="s">
        <v>282</v>
      </c>
      <c r="C434" s="53">
        <v>30270923</v>
      </c>
      <c r="D434" s="2">
        <v>33</v>
      </c>
      <c r="E434" s="2">
        <v>3</v>
      </c>
      <c r="F434" s="2" t="s">
        <v>494</v>
      </c>
      <c r="G434" s="54" t="s">
        <v>190</v>
      </c>
      <c r="H434" s="54" t="s">
        <v>547</v>
      </c>
      <c r="I434" s="96">
        <v>0</v>
      </c>
      <c r="J434" s="96">
        <v>38937</v>
      </c>
      <c r="K434" s="96">
        <v>0</v>
      </c>
      <c r="L434" s="96">
        <v>0</v>
      </c>
      <c r="M434" s="91">
        <f t="shared" si="13"/>
        <v>38937</v>
      </c>
      <c r="O434" s="79">
        <v>150</v>
      </c>
      <c r="P434" s="80" t="s">
        <v>598</v>
      </c>
    </row>
    <row r="435" spans="2:16" ht="11.25" customHeight="1">
      <c r="B435" s="2" t="s">
        <v>282</v>
      </c>
      <c r="C435" s="53">
        <v>30278222</v>
      </c>
      <c r="D435" s="2">
        <v>33</v>
      </c>
      <c r="E435" s="2">
        <v>3</v>
      </c>
      <c r="F435" s="2">
        <v>125</v>
      </c>
      <c r="G435" s="54" t="s">
        <v>158</v>
      </c>
      <c r="H435" s="54" t="s">
        <v>571</v>
      </c>
      <c r="I435" s="96">
        <v>0</v>
      </c>
      <c r="J435" s="96">
        <v>0</v>
      </c>
      <c r="K435" s="96">
        <v>0</v>
      </c>
      <c r="L435" s="96">
        <v>20178</v>
      </c>
      <c r="M435" s="91">
        <f t="shared" si="13"/>
        <v>20178</v>
      </c>
      <c r="O435" s="79">
        <v>120</v>
      </c>
      <c r="P435" s="80" t="s">
        <v>598</v>
      </c>
    </row>
    <row r="436" spans="2:16" ht="11.25" customHeight="1">
      <c r="B436" s="2" t="s">
        <v>282</v>
      </c>
      <c r="C436" s="53">
        <v>30357577</v>
      </c>
      <c r="D436" s="2">
        <v>33</v>
      </c>
      <c r="E436" s="2">
        <v>3</v>
      </c>
      <c r="F436" s="2">
        <v>125</v>
      </c>
      <c r="G436" s="54" t="s">
        <v>158</v>
      </c>
      <c r="H436" s="54" t="s">
        <v>572</v>
      </c>
      <c r="I436" s="96">
        <v>0</v>
      </c>
      <c r="J436" s="96">
        <v>0</v>
      </c>
      <c r="K436" s="96">
        <v>0</v>
      </c>
      <c r="L436" s="96">
        <v>25902</v>
      </c>
      <c r="M436" s="91">
        <f t="shared" si="13"/>
        <v>25902</v>
      </c>
      <c r="O436" s="79">
        <v>120</v>
      </c>
      <c r="P436" s="80" t="s">
        <v>598</v>
      </c>
    </row>
    <row r="437" spans="2:16" ht="11.25" customHeight="1">
      <c r="B437" s="2" t="s">
        <v>282</v>
      </c>
      <c r="C437" s="53">
        <v>30278123</v>
      </c>
      <c r="D437" s="2">
        <v>33</v>
      </c>
      <c r="E437" s="2">
        <v>3</v>
      </c>
      <c r="F437" s="2" t="s">
        <v>494</v>
      </c>
      <c r="G437" s="54" t="s">
        <v>158</v>
      </c>
      <c r="H437" s="54" t="s">
        <v>258</v>
      </c>
      <c r="I437" s="96">
        <v>0</v>
      </c>
      <c r="J437" s="96">
        <v>39475</v>
      </c>
      <c r="K437" s="96">
        <v>0</v>
      </c>
      <c r="L437" s="96">
        <v>0</v>
      </c>
      <c r="M437" s="91">
        <f t="shared" si="13"/>
        <v>39475</v>
      </c>
      <c r="O437" s="79">
        <v>120</v>
      </c>
      <c r="P437" s="80" t="s">
        <v>598</v>
      </c>
    </row>
    <row r="438" spans="2:16" ht="11.25" customHeight="1">
      <c r="B438" s="2" t="s">
        <v>282</v>
      </c>
      <c r="C438" s="53">
        <v>30259227</v>
      </c>
      <c r="D438" s="2">
        <v>33</v>
      </c>
      <c r="E438" s="2">
        <v>3</v>
      </c>
      <c r="F438" s="2" t="s">
        <v>494</v>
      </c>
      <c r="G438" s="54" t="s">
        <v>190</v>
      </c>
      <c r="H438" s="54" t="s">
        <v>548</v>
      </c>
      <c r="I438" s="96">
        <v>0</v>
      </c>
      <c r="J438" s="96">
        <v>39747</v>
      </c>
      <c r="K438" s="96">
        <v>0</v>
      </c>
      <c r="L438" s="96">
        <v>0</v>
      </c>
      <c r="M438" s="91">
        <f t="shared" si="13"/>
        <v>39747</v>
      </c>
      <c r="O438" s="79">
        <v>120</v>
      </c>
      <c r="P438" s="80" t="s">
        <v>598</v>
      </c>
    </row>
    <row r="439" spans="2:16" ht="11.25" customHeight="1">
      <c r="B439" s="2" t="s">
        <v>282</v>
      </c>
      <c r="C439" s="53">
        <v>30270672</v>
      </c>
      <c r="D439" s="2">
        <v>33</v>
      </c>
      <c r="E439" s="2">
        <v>3</v>
      </c>
      <c r="F439" s="2" t="s">
        <v>494</v>
      </c>
      <c r="G439" s="54" t="s">
        <v>190</v>
      </c>
      <c r="H439" s="54" t="s">
        <v>549</v>
      </c>
      <c r="I439" s="96">
        <v>0</v>
      </c>
      <c r="J439" s="96">
        <v>34109</v>
      </c>
      <c r="K439" s="96">
        <v>9016</v>
      </c>
      <c r="L439" s="96">
        <v>3957</v>
      </c>
      <c r="M439" s="91">
        <f t="shared" si="13"/>
        <v>47082</v>
      </c>
      <c r="O439" s="79">
        <v>150</v>
      </c>
      <c r="P439" s="80" t="s">
        <v>598</v>
      </c>
    </row>
    <row r="440" spans="2:16" ht="11.25" customHeight="1">
      <c r="B440" s="2" t="s">
        <v>282</v>
      </c>
      <c r="C440" s="53">
        <v>30274227</v>
      </c>
      <c r="D440" s="2">
        <v>33</v>
      </c>
      <c r="E440" s="2">
        <v>3</v>
      </c>
      <c r="F440" s="2">
        <v>125</v>
      </c>
      <c r="G440" s="54" t="s">
        <v>8</v>
      </c>
      <c r="H440" s="54" t="s">
        <v>578</v>
      </c>
      <c r="I440" s="96">
        <v>0</v>
      </c>
      <c r="J440" s="96">
        <v>0</v>
      </c>
      <c r="K440" s="96">
        <v>0</v>
      </c>
      <c r="L440" s="96">
        <v>25333</v>
      </c>
      <c r="M440" s="91">
        <f t="shared" si="13"/>
        <v>25333</v>
      </c>
      <c r="O440" s="79">
        <v>150</v>
      </c>
      <c r="P440" s="80" t="s">
        <v>598</v>
      </c>
    </row>
    <row r="441" spans="2:16" ht="22.5" customHeight="1">
      <c r="B441" s="2" t="s">
        <v>282</v>
      </c>
      <c r="C441" s="53">
        <v>30357073</v>
      </c>
      <c r="D441" s="2">
        <v>33</v>
      </c>
      <c r="E441" s="2">
        <v>3</v>
      </c>
      <c r="F441" s="2" t="s">
        <v>494</v>
      </c>
      <c r="G441" s="55" t="s">
        <v>8</v>
      </c>
      <c r="H441" s="55" t="s">
        <v>550</v>
      </c>
      <c r="I441" s="96">
        <v>0</v>
      </c>
      <c r="J441" s="96">
        <v>36126</v>
      </c>
      <c r="K441" s="96">
        <v>7277</v>
      </c>
      <c r="L441" s="96">
        <v>0</v>
      </c>
      <c r="M441" s="91">
        <f t="shared" si="13"/>
        <v>43403</v>
      </c>
      <c r="O441" s="79">
        <v>150</v>
      </c>
      <c r="P441" s="80" t="s">
        <v>598</v>
      </c>
    </row>
    <row r="442" spans="2:16" ht="11.25" customHeight="1">
      <c r="B442" s="2" t="s">
        <v>282</v>
      </c>
      <c r="C442" s="53">
        <v>30321822</v>
      </c>
      <c r="D442" s="2">
        <v>33</v>
      </c>
      <c r="E442" s="2">
        <v>3</v>
      </c>
      <c r="F442" s="2" t="s">
        <v>494</v>
      </c>
      <c r="G442" s="54" t="s">
        <v>190</v>
      </c>
      <c r="H442" s="54" t="s">
        <v>551</v>
      </c>
      <c r="I442" s="96">
        <v>0</v>
      </c>
      <c r="J442" s="96">
        <v>0</v>
      </c>
      <c r="K442" s="96">
        <v>44866</v>
      </c>
      <c r="L442" s="96">
        <v>4079</v>
      </c>
      <c r="M442" s="91">
        <f t="shared" si="13"/>
        <v>48945</v>
      </c>
      <c r="O442" s="79">
        <v>90</v>
      </c>
      <c r="P442" s="80" t="s">
        <v>598</v>
      </c>
    </row>
    <row r="443" spans="2:16" ht="11.25" customHeight="1">
      <c r="B443" s="2" t="s">
        <v>282</v>
      </c>
      <c r="C443" s="53">
        <v>30312072</v>
      </c>
      <c r="D443" s="2">
        <v>33</v>
      </c>
      <c r="E443" s="2">
        <v>3</v>
      </c>
      <c r="F443" s="2" t="s">
        <v>494</v>
      </c>
      <c r="G443" s="54" t="s">
        <v>178</v>
      </c>
      <c r="H443" s="54" t="s">
        <v>552</v>
      </c>
      <c r="I443" s="96">
        <v>0</v>
      </c>
      <c r="J443" s="96">
        <v>47057</v>
      </c>
      <c r="K443" s="96">
        <v>0</v>
      </c>
      <c r="L443" s="96">
        <v>0</v>
      </c>
      <c r="M443" s="91">
        <f t="shared" si="13"/>
        <v>47057</v>
      </c>
      <c r="O443" s="79">
        <v>90</v>
      </c>
      <c r="P443" s="80" t="s">
        <v>598</v>
      </c>
    </row>
    <row r="444" spans="2:16" ht="11.25" customHeight="1">
      <c r="B444" s="2" t="s">
        <v>282</v>
      </c>
      <c r="C444" s="53">
        <v>30270722</v>
      </c>
      <c r="D444" s="2">
        <v>33</v>
      </c>
      <c r="E444" s="2">
        <v>3</v>
      </c>
      <c r="F444" s="2" t="s">
        <v>494</v>
      </c>
      <c r="G444" s="54" t="s">
        <v>190</v>
      </c>
      <c r="H444" s="54" t="s">
        <v>553</v>
      </c>
      <c r="I444" s="96">
        <v>0</v>
      </c>
      <c r="J444" s="96">
        <v>47292</v>
      </c>
      <c r="K444" s="96">
        <v>0</v>
      </c>
      <c r="L444" s="96">
        <v>0</v>
      </c>
      <c r="M444" s="91">
        <f t="shared" si="13"/>
        <v>47292</v>
      </c>
      <c r="O444" s="79">
        <v>150</v>
      </c>
      <c r="P444" s="80" t="s">
        <v>598</v>
      </c>
    </row>
    <row r="445" spans="2:16" ht="11.25" customHeight="1">
      <c r="B445" s="2" t="s">
        <v>282</v>
      </c>
      <c r="C445" s="56">
        <v>30283772</v>
      </c>
      <c r="D445" s="2">
        <v>33</v>
      </c>
      <c r="E445" s="2">
        <v>3</v>
      </c>
      <c r="F445" s="2" t="s">
        <v>494</v>
      </c>
      <c r="G445" s="54" t="s">
        <v>10</v>
      </c>
      <c r="H445" s="59" t="s">
        <v>554</v>
      </c>
      <c r="I445" s="96">
        <v>0</v>
      </c>
      <c r="J445" s="96">
        <v>48116</v>
      </c>
      <c r="K445" s="96">
        <v>0</v>
      </c>
      <c r="L445" s="96">
        <v>0</v>
      </c>
      <c r="M445" s="91">
        <f t="shared" si="13"/>
        <v>48116</v>
      </c>
      <c r="O445" s="79">
        <v>120</v>
      </c>
      <c r="P445" s="80" t="s">
        <v>598</v>
      </c>
    </row>
    <row r="446" spans="2:16" ht="11.25" customHeight="1">
      <c r="B446" s="2" t="s">
        <v>282</v>
      </c>
      <c r="C446" s="53">
        <v>30315922</v>
      </c>
      <c r="D446" s="2">
        <v>33</v>
      </c>
      <c r="E446" s="2">
        <v>3</v>
      </c>
      <c r="F446" s="2">
        <v>125</v>
      </c>
      <c r="G446" s="54" t="s">
        <v>12</v>
      </c>
      <c r="H446" s="54" t="s">
        <v>576</v>
      </c>
      <c r="I446" s="96">
        <v>0</v>
      </c>
      <c r="J446" s="96">
        <v>0</v>
      </c>
      <c r="K446" s="96">
        <v>0</v>
      </c>
      <c r="L446" s="96">
        <v>13165</v>
      </c>
      <c r="M446" s="91">
        <f t="shared" si="13"/>
        <v>13165</v>
      </c>
      <c r="O446" s="79">
        <v>90</v>
      </c>
      <c r="P446" s="80" t="s">
        <v>598</v>
      </c>
    </row>
    <row r="447" spans="2:16" ht="11.25" customHeight="1">
      <c r="B447" s="2" t="s">
        <v>282</v>
      </c>
      <c r="C447" s="53">
        <v>30136186</v>
      </c>
      <c r="D447" s="2">
        <v>33</v>
      </c>
      <c r="E447" s="2">
        <v>3</v>
      </c>
      <c r="F447" s="2">
        <v>125</v>
      </c>
      <c r="G447" s="54" t="s">
        <v>12</v>
      </c>
      <c r="H447" s="55" t="s">
        <v>575</v>
      </c>
      <c r="I447" s="96">
        <v>0</v>
      </c>
      <c r="J447" s="96">
        <v>0</v>
      </c>
      <c r="K447" s="96">
        <v>0</v>
      </c>
      <c r="L447" s="96">
        <v>41398</v>
      </c>
      <c r="M447" s="91">
        <f t="shared" si="13"/>
        <v>41398</v>
      </c>
      <c r="O447" s="79">
        <v>90</v>
      </c>
      <c r="P447" s="80" t="s">
        <v>598</v>
      </c>
    </row>
    <row r="448" spans="2:16" ht="11.25" customHeight="1">
      <c r="B448" s="2" t="s">
        <v>282</v>
      </c>
      <c r="C448" s="57">
        <v>30311272</v>
      </c>
      <c r="D448" s="2">
        <v>33</v>
      </c>
      <c r="E448" s="2">
        <v>3</v>
      </c>
      <c r="F448" s="2" t="s">
        <v>494</v>
      </c>
      <c r="G448" s="54" t="s">
        <v>12</v>
      </c>
      <c r="H448" s="60" t="s">
        <v>555</v>
      </c>
      <c r="I448" s="96">
        <v>44090</v>
      </c>
      <c r="J448" s="96">
        <v>0</v>
      </c>
      <c r="K448" s="96">
        <v>4073</v>
      </c>
      <c r="L448" s="96">
        <v>0</v>
      </c>
      <c r="M448" s="91">
        <f t="shared" si="13"/>
        <v>48163</v>
      </c>
      <c r="O448" s="79">
        <v>90</v>
      </c>
      <c r="P448" s="80" t="s">
        <v>598</v>
      </c>
    </row>
    <row r="449" spans="2:16" ht="11.25" customHeight="1">
      <c r="B449" s="2" t="s">
        <v>282</v>
      </c>
      <c r="C449" s="53">
        <v>30342978</v>
      </c>
      <c r="D449" s="2">
        <v>33</v>
      </c>
      <c r="E449" s="2">
        <v>3</v>
      </c>
      <c r="F449" s="2">
        <v>125</v>
      </c>
      <c r="G449" s="54" t="s">
        <v>182</v>
      </c>
      <c r="H449" s="54" t="s">
        <v>570</v>
      </c>
      <c r="I449" s="96">
        <v>0</v>
      </c>
      <c r="J449" s="96">
        <v>0</v>
      </c>
      <c r="K449" s="96">
        <v>0</v>
      </c>
      <c r="L449" s="96">
        <v>6990</v>
      </c>
      <c r="M449" s="91">
        <f t="shared" si="13"/>
        <v>6990</v>
      </c>
      <c r="O449" s="79">
        <v>90</v>
      </c>
      <c r="P449" s="80" t="s">
        <v>597</v>
      </c>
    </row>
    <row r="450" spans="2:16" ht="11.25" customHeight="1">
      <c r="B450" s="2" t="s">
        <v>282</v>
      </c>
      <c r="C450" s="53">
        <v>30135972</v>
      </c>
      <c r="D450" s="2">
        <v>33</v>
      </c>
      <c r="E450" s="2">
        <v>3</v>
      </c>
      <c r="F450" s="2" t="s">
        <v>494</v>
      </c>
      <c r="G450" s="54" t="s">
        <v>182</v>
      </c>
      <c r="H450" s="55" t="s">
        <v>556</v>
      </c>
      <c r="I450" s="96">
        <v>0</v>
      </c>
      <c r="J450" s="96">
        <v>35968</v>
      </c>
      <c r="K450" s="96">
        <v>12713</v>
      </c>
      <c r="L450" s="96">
        <v>5242</v>
      </c>
      <c r="M450" s="91">
        <f t="shared" si="13"/>
        <v>53923</v>
      </c>
      <c r="O450" s="79">
        <v>90</v>
      </c>
      <c r="P450" s="80" t="s">
        <v>597</v>
      </c>
    </row>
    <row r="451" spans="2:16" ht="11.25" customHeight="1">
      <c r="B451" s="2" t="s">
        <v>282</v>
      </c>
      <c r="C451" s="53">
        <v>30277372</v>
      </c>
      <c r="D451" s="2">
        <v>33</v>
      </c>
      <c r="E451" s="2">
        <v>3</v>
      </c>
      <c r="F451" s="2" t="s">
        <v>494</v>
      </c>
      <c r="G451" s="54" t="s">
        <v>2</v>
      </c>
      <c r="H451" s="54" t="s">
        <v>557</v>
      </c>
      <c r="I451" s="96">
        <v>35421</v>
      </c>
      <c r="J451" s="96">
        <v>0</v>
      </c>
      <c r="K451" s="96">
        <v>13679</v>
      </c>
      <c r="L451" s="96">
        <v>0</v>
      </c>
      <c r="M451" s="91">
        <f t="shared" si="13"/>
        <v>49100</v>
      </c>
      <c r="O451" s="79">
        <v>90</v>
      </c>
      <c r="P451" s="80" t="s">
        <v>598</v>
      </c>
    </row>
    <row r="452" spans="2:16" ht="11.25" customHeight="1">
      <c r="B452" s="2" t="s">
        <v>282</v>
      </c>
      <c r="C452" s="53">
        <v>30270823</v>
      </c>
      <c r="D452" s="2">
        <v>33</v>
      </c>
      <c r="E452" s="2">
        <v>3</v>
      </c>
      <c r="F452" s="2">
        <v>125</v>
      </c>
      <c r="G452" s="54" t="s">
        <v>190</v>
      </c>
      <c r="H452" s="54" t="s">
        <v>573</v>
      </c>
      <c r="I452" s="96">
        <v>0</v>
      </c>
      <c r="J452" s="96">
        <v>0</v>
      </c>
      <c r="K452" s="96">
        <v>0</v>
      </c>
      <c r="L452" s="96">
        <v>20556</v>
      </c>
      <c r="M452" s="91">
        <f t="shared" si="13"/>
        <v>20556</v>
      </c>
      <c r="O452" s="79">
        <v>120</v>
      </c>
      <c r="P452" s="80" t="s">
        <v>598</v>
      </c>
    </row>
    <row r="453" spans="2:16" ht="11.25" customHeight="1">
      <c r="B453" s="2" t="s">
        <v>282</v>
      </c>
      <c r="C453" s="53">
        <v>30274226</v>
      </c>
      <c r="D453" s="2">
        <v>33</v>
      </c>
      <c r="E453" s="2">
        <v>3</v>
      </c>
      <c r="F453" s="2">
        <v>125</v>
      </c>
      <c r="G453" s="54" t="s">
        <v>190</v>
      </c>
      <c r="H453" s="54" t="s">
        <v>574</v>
      </c>
      <c r="I453" s="96">
        <v>0</v>
      </c>
      <c r="J453" s="96">
        <v>0</v>
      </c>
      <c r="K453" s="96">
        <v>0</v>
      </c>
      <c r="L453" s="96">
        <v>10474</v>
      </c>
      <c r="M453" s="91">
        <f>SUM(I453:L453)</f>
        <v>10474</v>
      </c>
      <c r="O453" s="79">
        <v>120</v>
      </c>
      <c r="P453" s="80" t="s">
        <v>598</v>
      </c>
    </row>
    <row r="454" spans="2:16" ht="11.25" customHeight="1">
      <c r="B454" s="2" t="s">
        <v>282</v>
      </c>
      <c r="C454" s="53">
        <v>30259073</v>
      </c>
      <c r="D454" s="2">
        <v>33</v>
      </c>
      <c r="E454" s="2">
        <v>3</v>
      </c>
      <c r="F454" s="2" t="s">
        <v>494</v>
      </c>
      <c r="G454" s="54" t="s">
        <v>190</v>
      </c>
      <c r="H454" s="54" t="s">
        <v>558</v>
      </c>
      <c r="I454" s="96">
        <v>0</v>
      </c>
      <c r="J454" s="96">
        <v>49110</v>
      </c>
      <c r="K454" s="96">
        <v>0</v>
      </c>
      <c r="L454" s="96">
        <v>0</v>
      </c>
      <c r="M454" s="91">
        <f t="shared" si="13"/>
        <v>49110</v>
      </c>
      <c r="O454" s="79">
        <v>120</v>
      </c>
      <c r="P454" s="80" t="s">
        <v>598</v>
      </c>
    </row>
    <row r="455" spans="2:16" ht="11.25" customHeight="1">
      <c r="B455" s="2" t="s">
        <v>282</v>
      </c>
      <c r="C455" s="53">
        <v>30135168</v>
      </c>
      <c r="D455" s="2">
        <v>33</v>
      </c>
      <c r="E455" s="2">
        <v>3</v>
      </c>
      <c r="F455" s="2">
        <v>125</v>
      </c>
      <c r="G455" s="54" t="s">
        <v>10</v>
      </c>
      <c r="H455" s="55" t="s">
        <v>577</v>
      </c>
      <c r="I455" s="96">
        <v>0</v>
      </c>
      <c r="J455" s="96">
        <v>0</v>
      </c>
      <c r="K455" s="96">
        <v>0</v>
      </c>
      <c r="L455" s="96">
        <v>41631</v>
      </c>
      <c r="M455" s="91">
        <f t="shared" si="13"/>
        <v>41631</v>
      </c>
      <c r="O455" s="79">
        <v>60</v>
      </c>
      <c r="P455" s="80" t="s">
        <v>599</v>
      </c>
    </row>
    <row r="456" spans="2:16" ht="11.25" customHeight="1">
      <c r="B456" s="2" t="s">
        <v>282</v>
      </c>
      <c r="C456" s="53">
        <v>30135153</v>
      </c>
      <c r="D456" s="2">
        <v>33</v>
      </c>
      <c r="E456" s="2">
        <v>3</v>
      </c>
      <c r="F456" s="2" t="s">
        <v>494</v>
      </c>
      <c r="G456" s="54" t="s">
        <v>10</v>
      </c>
      <c r="H456" s="55" t="s">
        <v>559</v>
      </c>
      <c r="I456" s="96">
        <v>0</v>
      </c>
      <c r="J456" s="96">
        <v>37352</v>
      </c>
      <c r="K456" s="96">
        <v>21388</v>
      </c>
      <c r="L456" s="96">
        <v>0</v>
      </c>
      <c r="M456" s="91">
        <f t="shared" si="13"/>
        <v>58740</v>
      </c>
      <c r="O456" s="79">
        <v>60</v>
      </c>
      <c r="P456" s="80" t="s">
        <v>599</v>
      </c>
    </row>
    <row r="457" spans="2:16" ht="11.25" customHeight="1">
      <c r="B457" s="2" t="s">
        <v>282</v>
      </c>
      <c r="C457" s="53">
        <v>30135883</v>
      </c>
      <c r="D457" s="2">
        <v>33</v>
      </c>
      <c r="E457" s="2">
        <v>3</v>
      </c>
      <c r="F457" s="2">
        <v>125</v>
      </c>
      <c r="G457" s="54" t="s">
        <v>174</v>
      </c>
      <c r="H457" s="55" t="s">
        <v>579</v>
      </c>
      <c r="I457" s="96">
        <v>0</v>
      </c>
      <c r="J457" s="96">
        <v>0</v>
      </c>
      <c r="K457" s="96">
        <v>0</v>
      </c>
      <c r="L457" s="96">
        <v>10973</v>
      </c>
      <c r="M457" s="91">
        <f t="shared" si="13"/>
        <v>10973</v>
      </c>
      <c r="O457" s="79">
        <v>90</v>
      </c>
      <c r="P457" s="80" t="s">
        <v>598</v>
      </c>
    </row>
    <row r="458" spans="2:16" ht="11.25" customHeight="1">
      <c r="B458" s="2" t="s">
        <v>282</v>
      </c>
      <c r="C458" s="53">
        <v>30135910</v>
      </c>
      <c r="D458" s="2">
        <v>33</v>
      </c>
      <c r="E458" s="2">
        <v>3</v>
      </c>
      <c r="F458" s="2">
        <v>125</v>
      </c>
      <c r="G458" s="54" t="s">
        <v>146</v>
      </c>
      <c r="H458" s="55" t="s">
        <v>580</v>
      </c>
      <c r="I458" s="96">
        <v>0</v>
      </c>
      <c r="J458" s="96">
        <v>0</v>
      </c>
      <c r="K458" s="96">
        <v>0</v>
      </c>
      <c r="L458" s="96">
        <v>19072</v>
      </c>
      <c r="M458" s="91">
        <f t="shared" si="13"/>
        <v>19072</v>
      </c>
      <c r="O458" s="79">
        <v>90</v>
      </c>
      <c r="P458" s="80" t="s">
        <v>598</v>
      </c>
    </row>
    <row r="459" spans="2:16" ht="11.25" customHeight="1">
      <c r="B459" s="2" t="s">
        <v>282</v>
      </c>
      <c r="C459" s="53">
        <v>30136123</v>
      </c>
      <c r="D459" s="2">
        <v>33</v>
      </c>
      <c r="E459" s="2">
        <v>3</v>
      </c>
      <c r="F459" s="2" t="s">
        <v>494</v>
      </c>
      <c r="G459" s="54" t="s">
        <v>146</v>
      </c>
      <c r="H459" s="55" t="s">
        <v>560</v>
      </c>
      <c r="I459" s="96">
        <v>0</v>
      </c>
      <c r="J459" s="96">
        <v>0</v>
      </c>
      <c r="K459" s="96">
        <v>60925</v>
      </c>
      <c r="L459" s="96">
        <v>0</v>
      </c>
      <c r="M459" s="91">
        <f t="shared" si="13"/>
        <v>60925</v>
      </c>
      <c r="O459" s="79">
        <v>90</v>
      </c>
      <c r="P459" s="80" t="s">
        <v>598</v>
      </c>
    </row>
    <row r="460" spans="2:16" ht="22.5" customHeight="1">
      <c r="B460" s="2" t="s">
        <v>282</v>
      </c>
      <c r="C460" s="53">
        <v>30136276</v>
      </c>
      <c r="D460" s="2">
        <v>33</v>
      </c>
      <c r="E460" s="2">
        <v>3</v>
      </c>
      <c r="F460" s="2" t="s">
        <v>494</v>
      </c>
      <c r="G460" s="55" t="s">
        <v>189</v>
      </c>
      <c r="H460" s="55" t="s">
        <v>561</v>
      </c>
      <c r="I460" s="96">
        <v>0</v>
      </c>
      <c r="J460" s="96">
        <v>62603</v>
      </c>
      <c r="K460" s="96">
        <v>0</v>
      </c>
      <c r="L460" s="96">
        <v>0</v>
      </c>
      <c r="M460" s="91">
        <f t="shared" si="13"/>
        <v>62603</v>
      </c>
      <c r="O460" s="79">
        <v>90</v>
      </c>
      <c r="P460" s="80" t="s">
        <v>598</v>
      </c>
    </row>
    <row r="461" spans="2:16" s="89" customFormat="1" ht="11.25" customHeight="1">
      <c r="B461" s="98"/>
      <c r="C461" s="98"/>
      <c r="D461" s="98"/>
      <c r="E461" s="98"/>
      <c r="F461" s="98"/>
      <c r="G461" s="99"/>
      <c r="H461" s="100"/>
      <c r="I461" s="99">
        <f>SUBTOTAL(9,I5:I460)</f>
        <v>25105489</v>
      </c>
      <c r="J461" s="99">
        <f>SUBTOTAL(9,J5:J460)</f>
        <v>27715145</v>
      </c>
      <c r="K461" s="99">
        <f>SUBTOTAL(9,K5:K460)</f>
        <v>23412119</v>
      </c>
      <c r="L461" s="99">
        <f>SUBTOTAL(9,L5:L460)</f>
        <v>28172969</v>
      </c>
      <c r="M461" s="99">
        <f>SUBTOTAL(9,M5:M460)</f>
        <v>83335435</v>
      </c>
      <c r="O461" s="101"/>
      <c r="P461" s="100"/>
    </row>
  </sheetData>
  <sheetProtection/>
  <autoFilter ref="B4:P460"/>
  <mergeCells count="1">
    <mergeCell ref="B2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85" r:id="rId1"/>
  <headerFoot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L5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3.421875" style="31" customWidth="1"/>
    <col min="2" max="2" width="8.28125" style="31" customWidth="1"/>
    <col min="3" max="3" width="11.421875" style="31" customWidth="1"/>
    <col min="4" max="4" width="9.00390625" style="31" customWidth="1"/>
    <col min="5" max="5" width="8.140625" style="31" customWidth="1"/>
    <col min="6" max="6" width="49.421875" style="31" bestFit="1" customWidth="1"/>
    <col min="7" max="10" width="11.421875" style="31" customWidth="1"/>
    <col min="11" max="11" width="12.00390625" style="31" bestFit="1" customWidth="1"/>
    <col min="12" max="16384" width="11.421875" style="31" customWidth="1"/>
  </cols>
  <sheetData>
    <row r="1" ht="15.75" thickBot="1">
      <c r="C1" s="102" t="s">
        <v>562</v>
      </c>
    </row>
    <row r="2" spans="2:12" s="15" customFormat="1" ht="15.75" customHeight="1" thickBot="1">
      <c r="B2" s="16" t="s">
        <v>211</v>
      </c>
      <c r="C2" s="30"/>
      <c r="D2" s="17"/>
      <c r="E2" s="18"/>
      <c r="F2" s="19"/>
      <c r="G2" s="31"/>
      <c r="H2" s="31"/>
      <c r="I2" s="31"/>
      <c r="J2" s="31"/>
      <c r="K2" s="31"/>
      <c r="L2" s="31"/>
    </row>
    <row r="3" spans="2:11" s="1" customFormat="1" ht="23.25" customHeight="1">
      <c r="B3" s="105" t="s">
        <v>207</v>
      </c>
      <c r="C3" s="106" t="s">
        <v>0</v>
      </c>
      <c r="D3" s="106" t="s">
        <v>214</v>
      </c>
      <c r="E3" s="107" t="s">
        <v>1</v>
      </c>
      <c r="F3" s="106" t="s">
        <v>208</v>
      </c>
      <c r="G3" s="21" t="s">
        <v>212</v>
      </c>
      <c r="H3" s="21" t="s">
        <v>213</v>
      </c>
      <c r="I3" s="21" t="s">
        <v>563</v>
      </c>
      <c r="J3" s="21" t="s">
        <v>564</v>
      </c>
      <c r="K3" s="21" t="s">
        <v>210</v>
      </c>
    </row>
    <row r="4" spans="2:11" ht="15">
      <c r="B4" s="2" t="s">
        <v>183</v>
      </c>
      <c r="C4" s="53">
        <v>30130625</v>
      </c>
      <c r="D4" s="53">
        <v>31</v>
      </c>
      <c r="E4" s="54" t="s">
        <v>170</v>
      </c>
      <c r="F4" s="54" t="s">
        <v>265</v>
      </c>
      <c r="G4" s="61" t="s">
        <v>266</v>
      </c>
      <c r="H4" s="62">
        <v>42011</v>
      </c>
      <c r="I4" s="96">
        <v>571818</v>
      </c>
      <c r="J4" s="96">
        <v>518153</v>
      </c>
      <c r="K4" s="96">
        <f>SUM(I4:J4)</f>
        <v>1089971</v>
      </c>
    </row>
    <row r="5" spans="2:11" ht="15.75" thickBot="1">
      <c r="B5" s="63"/>
      <c r="C5" s="64" t="s">
        <v>225</v>
      </c>
      <c r="D5" s="64"/>
      <c r="E5" s="64"/>
      <c r="F5" s="64"/>
      <c r="G5" s="64"/>
      <c r="H5" s="64"/>
      <c r="I5" s="64"/>
      <c r="J5" s="64"/>
      <c r="K5" s="65">
        <f>SUM(K4)</f>
        <v>1089971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H6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4.00390625" style="31" customWidth="1"/>
    <col min="2" max="2" width="11.00390625" style="31" customWidth="1"/>
    <col min="3" max="3" width="10.7109375" style="31" customWidth="1"/>
    <col min="4" max="4" width="11.421875" style="31" customWidth="1"/>
    <col min="5" max="5" width="8.8515625" style="31" customWidth="1"/>
    <col min="6" max="6" width="22.00390625" style="31" customWidth="1"/>
    <col min="7" max="7" width="24.421875" style="31" customWidth="1"/>
    <col min="8" max="16384" width="11.421875" style="31" customWidth="1"/>
  </cols>
  <sheetData>
    <row r="1" ht="15.75" thickBot="1"/>
    <row r="2" spans="2:8" s="15" customFormat="1" ht="15.75" customHeight="1" thickBot="1">
      <c r="B2" s="16" t="s">
        <v>215</v>
      </c>
      <c r="C2" s="30"/>
      <c r="D2" s="17"/>
      <c r="E2" s="18"/>
      <c r="F2" s="18"/>
      <c r="G2" s="18"/>
      <c r="H2" s="19"/>
    </row>
    <row r="3" spans="2:8" s="1" customFormat="1" ht="23.25" customHeight="1">
      <c r="B3" s="20" t="s">
        <v>207</v>
      </c>
      <c r="C3" s="21" t="s">
        <v>0</v>
      </c>
      <c r="D3" s="21" t="s">
        <v>216</v>
      </c>
      <c r="E3" s="22" t="s">
        <v>1</v>
      </c>
      <c r="F3" s="21" t="s">
        <v>208</v>
      </c>
      <c r="G3" s="21" t="s">
        <v>217</v>
      </c>
      <c r="H3" s="23" t="s">
        <v>210</v>
      </c>
    </row>
    <row r="4" spans="2:8" ht="15">
      <c r="B4" s="32"/>
      <c r="C4" s="32"/>
      <c r="D4" s="32"/>
      <c r="E4" s="32"/>
      <c r="F4" s="32"/>
      <c r="G4" s="32"/>
      <c r="H4" s="32"/>
    </row>
    <row r="6" ht="15">
      <c r="B6" s="4" t="s">
        <v>7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Perez</dc:creator>
  <cp:keywords/>
  <dc:description/>
  <cp:lastModifiedBy>Ingrid Alvarez</cp:lastModifiedBy>
  <cp:lastPrinted>2016-10-12T19:37:18Z</cp:lastPrinted>
  <dcterms:created xsi:type="dcterms:W3CDTF">2014-07-07T15:42:02Z</dcterms:created>
  <dcterms:modified xsi:type="dcterms:W3CDTF">2017-01-19T20:29:24Z</dcterms:modified>
  <cp:category/>
  <cp:version/>
  <cp:contentType/>
  <cp:contentStatus/>
</cp:coreProperties>
</file>